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barber\switchdrive\Pragmatic Choice\Pragmatic Choice CH\2_Durchfuehrung\WP1_ProcessDesign\Process\Metrics\General\"/>
    </mc:Choice>
  </mc:AlternateContent>
  <bookViews>
    <workbookView xWindow="0" yWindow="0" windowWidth="18768" windowHeight="8652" activeTab="1"/>
  </bookViews>
  <sheets>
    <sheet name="Instructions" sheetId="13" r:id="rId1"/>
    <sheet name="CASE - TOOL" sheetId="9" r:id="rId2"/>
    <sheet name="SUMMARY" sheetId="14" r:id="rId3"/>
  </sheets>
  <externalReferences>
    <externalReference r:id="rId4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4" i="9" l="1"/>
  <c r="BH33" i="9" l="1"/>
  <c r="AT33" i="9"/>
  <c r="AS33" i="9"/>
  <c r="AR33" i="9"/>
  <c r="AQ33" i="9"/>
  <c r="AP33" i="9"/>
  <c r="AO33" i="9"/>
  <c r="AN33" i="9"/>
  <c r="AM33" i="9"/>
  <c r="AL33" i="9"/>
  <c r="AK33" i="9"/>
  <c r="AJ33" i="9"/>
  <c r="AI33" i="9"/>
  <c r="AH33" i="9"/>
  <c r="AG33" i="9"/>
  <c r="AF33" i="9"/>
  <c r="AE33" i="9"/>
  <c r="AD33" i="9"/>
  <c r="AC33" i="9"/>
  <c r="AB33" i="9"/>
  <c r="AA33" i="9"/>
  <c r="Z33" i="9"/>
  <c r="Y33" i="9"/>
  <c r="X33" i="9"/>
  <c r="W33" i="9"/>
  <c r="V33" i="9"/>
  <c r="AT32" i="9"/>
  <c r="AS32" i="9"/>
  <c r="AR32" i="9"/>
  <c r="AQ32" i="9"/>
  <c r="AP32" i="9"/>
  <c r="AO32" i="9"/>
  <c r="AN32" i="9"/>
  <c r="AM32" i="9"/>
  <c r="AL32" i="9"/>
  <c r="AK32" i="9"/>
  <c r="AJ32" i="9"/>
  <c r="AI32" i="9"/>
  <c r="AH32" i="9"/>
  <c r="AG32" i="9"/>
  <c r="AF32" i="9"/>
  <c r="AE32" i="9"/>
  <c r="AD32" i="9"/>
  <c r="AC32" i="9"/>
  <c r="AB32" i="9"/>
  <c r="AA32" i="9"/>
  <c r="Z32" i="9"/>
  <c r="Y32" i="9"/>
  <c r="X32" i="9"/>
  <c r="W32" i="9"/>
  <c r="BH32" i="9" s="1"/>
  <c r="V32" i="9"/>
  <c r="AT31" i="9"/>
  <c r="AS31" i="9"/>
  <c r="AR31" i="9"/>
  <c r="AQ31" i="9"/>
  <c r="AP31" i="9"/>
  <c r="AO31" i="9"/>
  <c r="AN31" i="9"/>
  <c r="AM31" i="9"/>
  <c r="AL31" i="9"/>
  <c r="AK31" i="9"/>
  <c r="AJ31" i="9"/>
  <c r="AI31" i="9"/>
  <c r="AH31" i="9"/>
  <c r="AG31" i="9"/>
  <c r="AF31" i="9"/>
  <c r="AE31" i="9"/>
  <c r="AD31" i="9"/>
  <c r="AC31" i="9"/>
  <c r="AB31" i="9"/>
  <c r="AA31" i="9"/>
  <c r="Z31" i="9"/>
  <c r="Y31" i="9"/>
  <c r="X31" i="9"/>
  <c r="W31" i="9"/>
  <c r="BH31" i="9" s="1"/>
  <c r="V31" i="9"/>
  <c r="AT30" i="9"/>
  <c r="AS30" i="9"/>
  <c r="AR30" i="9"/>
  <c r="AQ30" i="9"/>
  <c r="AP30" i="9"/>
  <c r="AO30" i="9"/>
  <c r="AN30" i="9"/>
  <c r="AM30" i="9"/>
  <c r="AL30" i="9"/>
  <c r="AK30" i="9"/>
  <c r="AJ30" i="9"/>
  <c r="AI30" i="9"/>
  <c r="AH30" i="9"/>
  <c r="AG30" i="9"/>
  <c r="AF30" i="9"/>
  <c r="AE30" i="9"/>
  <c r="AD30" i="9"/>
  <c r="AC30" i="9"/>
  <c r="AB30" i="9"/>
  <c r="AA30" i="9"/>
  <c r="Z30" i="9"/>
  <c r="Y30" i="9"/>
  <c r="X30" i="9"/>
  <c r="W30" i="9"/>
  <c r="BH30" i="9" s="1"/>
  <c r="V30" i="9"/>
  <c r="BI29" i="9"/>
  <c r="BG29" i="9"/>
  <c r="BF29" i="9"/>
  <c r="BE29" i="9"/>
  <c r="BD29" i="9"/>
  <c r="BC29" i="9"/>
  <c r="BB29" i="9"/>
  <c r="BA29" i="9"/>
  <c r="AZ29" i="9"/>
  <c r="AY29" i="9"/>
  <c r="AX29" i="9"/>
  <c r="AW29" i="9"/>
  <c r="AV29" i="9"/>
  <c r="AU29" i="9"/>
  <c r="AT29" i="9"/>
  <c r="AS29" i="9"/>
  <c r="AR29" i="9"/>
  <c r="AQ29" i="9"/>
  <c r="AP29" i="9"/>
  <c r="AO29" i="9"/>
  <c r="AN29" i="9"/>
  <c r="AM29" i="9"/>
  <c r="AL29" i="9"/>
  <c r="AK29" i="9"/>
  <c r="AJ29" i="9"/>
  <c r="AI29" i="9"/>
  <c r="AH29" i="9"/>
  <c r="AG29" i="9"/>
  <c r="AF29" i="9"/>
  <c r="AE29" i="9"/>
  <c r="AD29" i="9"/>
  <c r="AC29" i="9"/>
  <c r="AB29" i="9"/>
  <c r="AA29" i="9"/>
  <c r="Z29" i="9"/>
  <c r="Y29" i="9"/>
  <c r="X29" i="9"/>
  <c r="W29" i="9"/>
  <c r="BH29" i="9" s="1"/>
  <c r="V29" i="9"/>
  <c r="M31" i="9" l="1"/>
  <c r="M30" i="9"/>
  <c r="M29" i="9"/>
  <c r="N29" i="9" s="1"/>
  <c r="M13" i="9"/>
  <c r="M28" i="9" s="1"/>
  <c r="N28" i="9" s="1"/>
  <c r="AT80" i="9" l="1"/>
  <c r="AS80" i="9"/>
  <c r="AR80" i="9"/>
  <c r="AQ80" i="9"/>
  <c r="AP80" i="9"/>
  <c r="AO80" i="9"/>
  <c r="AN80" i="9"/>
  <c r="AM80" i="9"/>
  <c r="AL80" i="9"/>
  <c r="AK80" i="9"/>
  <c r="AJ80" i="9"/>
  <c r="AI80" i="9"/>
  <c r="AH80" i="9"/>
  <c r="AG80" i="9"/>
  <c r="AF80" i="9"/>
  <c r="AE80" i="9"/>
  <c r="AD80" i="9"/>
  <c r="AC80" i="9"/>
  <c r="AB80" i="9"/>
  <c r="AA80" i="9"/>
  <c r="Z80" i="9"/>
  <c r="Y80" i="9"/>
  <c r="X80" i="9"/>
  <c r="W80" i="9"/>
  <c r="V80" i="9"/>
  <c r="AT79" i="9"/>
  <c r="AS79" i="9"/>
  <c r="AR79" i="9"/>
  <c r="AQ79" i="9"/>
  <c r="AP79" i="9"/>
  <c r="AO79" i="9"/>
  <c r="AN79" i="9"/>
  <c r="AM79" i="9"/>
  <c r="AL79" i="9"/>
  <c r="AK79" i="9"/>
  <c r="AJ79" i="9"/>
  <c r="AI79" i="9"/>
  <c r="AH79" i="9"/>
  <c r="AG79" i="9"/>
  <c r="AF79" i="9"/>
  <c r="AE79" i="9"/>
  <c r="AD79" i="9"/>
  <c r="AC79" i="9"/>
  <c r="AB79" i="9"/>
  <c r="AA79" i="9"/>
  <c r="Z79" i="9"/>
  <c r="Y79" i="9"/>
  <c r="X79" i="9"/>
  <c r="W79" i="9"/>
  <c r="V79" i="9"/>
  <c r="AT78" i="9"/>
  <c r="AS78" i="9"/>
  <c r="AR78" i="9"/>
  <c r="AQ78" i="9"/>
  <c r="AP78" i="9"/>
  <c r="AO78" i="9"/>
  <c r="AN78" i="9"/>
  <c r="AM78" i="9"/>
  <c r="AL78" i="9"/>
  <c r="AK78" i="9"/>
  <c r="AJ78" i="9"/>
  <c r="AI78" i="9"/>
  <c r="AH78" i="9"/>
  <c r="AG78" i="9"/>
  <c r="AF78" i="9"/>
  <c r="AE78" i="9"/>
  <c r="AD78" i="9"/>
  <c r="AC78" i="9"/>
  <c r="AB78" i="9"/>
  <c r="AA78" i="9"/>
  <c r="Z78" i="9"/>
  <c r="Y78" i="9"/>
  <c r="X78" i="9"/>
  <c r="W78" i="9"/>
  <c r="V78" i="9"/>
  <c r="BG77" i="9"/>
  <c r="BF77" i="9"/>
  <c r="BE77" i="9"/>
  <c r="BD77" i="9"/>
  <c r="BC77" i="9"/>
  <c r="BB77" i="9"/>
  <c r="BA77" i="9"/>
  <c r="AZ77" i="9"/>
  <c r="AY77" i="9"/>
  <c r="AX77" i="9"/>
  <c r="AW77" i="9"/>
  <c r="AV77" i="9"/>
  <c r="AU77" i="9"/>
  <c r="AT77" i="9"/>
  <c r="AS77" i="9"/>
  <c r="AR77" i="9"/>
  <c r="AQ77" i="9"/>
  <c r="AP77" i="9"/>
  <c r="AO77" i="9"/>
  <c r="AN77" i="9"/>
  <c r="AM77" i="9"/>
  <c r="AL77" i="9"/>
  <c r="AK77" i="9"/>
  <c r="AJ77" i="9"/>
  <c r="AI77" i="9"/>
  <c r="AH77" i="9"/>
  <c r="AG77" i="9"/>
  <c r="AF77" i="9"/>
  <c r="AE77" i="9"/>
  <c r="AD77" i="9"/>
  <c r="AC77" i="9"/>
  <c r="AB77" i="9"/>
  <c r="AA77" i="9"/>
  <c r="Z77" i="9"/>
  <c r="Y77" i="9"/>
  <c r="BI77" i="9" s="1"/>
  <c r="X77" i="9"/>
  <c r="BH77" i="9" s="1"/>
  <c r="W77" i="9"/>
  <c r="V77" i="9"/>
  <c r="AQ73" i="9"/>
  <c r="AM73" i="9"/>
  <c r="AI73" i="9"/>
  <c r="AE73" i="9"/>
  <c r="AA73" i="9"/>
  <c r="W73" i="9"/>
  <c r="BG65" i="9"/>
  <c r="BF65" i="9"/>
  <c r="BE65" i="9"/>
  <c r="BD65" i="9"/>
  <c r="BC65" i="9"/>
  <c r="BB65" i="9"/>
  <c r="BA65" i="9"/>
  <c r="AZ65" i="9"/>
  <c r="AY65" i="9"/>
  <c r="AX65" i="9"/>
  <c r="AW65" i="9"/>
  <c r="AV65" i="9"/>
  <c r="AU65" i="9"/>
  <c r="AT65" i="9"/>
  <c r="AS65" i="9"/>
  <c r="AS73" i="9" s="1"/>
  <c r="AR65" i="9"/>
  <c r="AR73" i="9" s="1"/>
  <c r="AQ65" i="9"/>
  <c r="AP65" i="9"/>
  <c r="AO65" i="9"/>
  <c r="AO73" i="9" s="1"/>
  <c r="AN65" i="9"/>
  <c r="AN73" i="9" s="1"/>
  <c r="AM65" i="9"/>
  <c r="AL65" i="9"/>
  <c r="AK65" i="9"/>
  <c r="AK73" i="9" s="1"/>
  <c r="AJ65" i="9"/>
  <c r="AJ73" i="9" s="1"/>
  <c r="AI65" i="9"/>
  <c r="AH65" i="9"/>
  <c r="AG65" i="9"/>
  <c r="AG73" i="9" s="1"/>
  <c r="AF65" i="9"/>
  <c r="AF73" i="9" s="1"/>
  <c r="AE65" i="9"/>
  <c r="AD65" i="9"/>
  <c r="AC65" i="9"/>
  <c r="AC73" i="9" s="1"/>
  <c r="AB65" i="9"/>
  <c r="AB73" i="9" s="1"/>
  <c r="AA65" i="9"/>
  <c r="Z65" i="9"/>
  <c r="Y65" i="9"/>
  <c r="Y73" i="9" s="1"/>
  <c r="X65" i="9"/>
  <c r="X73" i="9" s="1"/>
  <c r="W65" i="9"/>
  <c r="V65" i="9"/>
  <c r="AT57" i="9"/>
  <c r="AT73" i="9" s="1"/>
  <c r="AS57" i="9"/>
  <c r="AR57" i="9"/>
  <c r="AQ57" i="9"/>
  <c r="AP57" i="9"/>
  <c r="AP73" i="9" s="1"/>
  <c r="AO57" i="9"/>
  <c r="AN57" i="9"/>
  <c r="AM57" i="9"/>
  <c r="AL57" i="9"/>
  <c r="AL73" i="9" s="1"/>
  <c r="AK57" i="9"/>
  <c r="AJ57" i="9"/>
  <c r="AI57" i="9"/>
  <c r="AH57" i="9"/>
  <c r="AH73" i="9" s="1"/>
  <c r="AG57" i="9"/>
  <c r="AF57" i="9"/>
  <c r="AE57" i="9"/>
  <c r="AD57" i="9"/>
  <c r="AD73" i="9" s="1"/>
  <c r="AC57" i="9"/>
  <c r="AB57" i="9"/>
  <c r="AA57" i="9"/>
  <c r="Z57" i="9"/>
  <c r="Z73" i="9" s="1"/>
  <c r="Y57" i="9"/>
  <c r="X57" i="9"/>
  <c r="W57" i="9"/>
  <c r="V57" i="9"/>
  <c r="V73" i="9" s="1"/>
  <c r="BH73" i="9" s="1"/>
  <c r="F57" i="9"/>
  <c r="G57" i="9" s="1"/>
  <c r="F47" i="9"/>
  <c r="G47" i="9" s="1"/>
  <c r="BI37" i="9"/>
  <c r="I36" i="9"/>
  <c r="I35" i="9"/>
  <c r="I34" i="9"/>
  <c r="I33" i="9"/>
  <c r="I31" i="9"/>
  <c r="I30" i="9"/>
  <c r="I29" i="9"/>
  <c r="I28" i="9"/>
  <c r="I27" i="9"/>
  <c r="I26" i="9"/>
  <c r="BG25" i="9"/>
  <c r="BF25" i="9"/>
  <c r="BE25" i="9"/>
  <c r="BD25" i="9"/>
  <c r="BC25" i="9"/>
  <c r="BB25" i="9"/>
  <c r="BA25" i="9"/>
  <c r="AZ25" i="9"/>
  <c r="AY25" i="9"/>
  <c r="AX25" i="9"/>
  <c r="AW25" i="9"/>
  <c r="AV25" i="9"/>
  <c r="AU25" i="9"/>
  <c r="AT25" i="9"/>
  <c r="AS25" i="9"/>
  <c r="AR25" i="9"/>
  <c r="AQ25" i="9"/>
  <c r="AP25" i="9"/>
  <c r="AO25" i="9"/>
  <c r="AN25" i="9"/>
  <c r="AM25" i="9"/>
  <c r="AL25" i="9"/>
  <c r="AK25" i="9"/>
  <c r="AJ25" i="9"/>
  <c r="AI25" i="9"/>
  <c r="AH25" i="9"/>
  <c r="AG25" i="9"/>
  <c r="P29" i="9" s="1"/>
  <c r="AF25" i="9"/>
  <c r="AE25" i="9"/>
  <c r="AD25" i="9"/>
  <c r="AC25" i="9"/>
  <c r="AB25" i="9"/>
  <c r="AA25" i="9"/>
  <c r="Z25" i="9"/>
  <c r="Y25" i="9"/>
  <c r="X25" i="9"/>
  <c r="W25" i="9"/>
  <c r="V25" i="9"/>
  <c r="I25" i="9"/>
  <c r="I24" i="9"/>
  <c r="I23" i="9"/>
  <c r="I21" i="9"/>
  <c r="I20" i="9"/>
  <c r="I19" i="9"/>
  <c r="I18" i="9"/>
  <c r="AT17" i="9"/>
  <c r="AS17" i="9"/>
  <c r="AR17" i="9"/>
  <c r="AQ17" i="9"/>
  <c r="AP17" i="9"/>
  <c r="AO17" i="9"/>
  <c r="AN17" i="9"/>
  <c r="AM17" i="9"/>
  <c r="AL17" i="9"/>
  <c r="AK17" i="9"/>
  <c r="AJ17" i="9"/>
  <c r="AI17" i="9"/>
  <c r="AH17" i="9"/>
  <c r="AG17" i="9"/>
  <c r="AF17" i="9"/>
  <c r="AE17" i="9"/>
  <c r="AD17" i="9"/>
  <c r="AC17" i="9"/>
  <c r="AB17" i="9"/>
  <c r="AA17" i="9"/>
  <c r="Z17" i="9"/>
  <c r="Y17" i="9"/>
  <c r="X17" i="9"/>
  <c r="W17" i="9"/>
  <c r="V17" i="9"/>
  <c r="I17" i="9"/>
  <c r="I16" i="9"/>
  <c r="I15" i="9"/>
  <c r="I14" i="9"/>
  <c r="I13" i="9"/>
  <c r="I37" i="9" l="1"/>
  <c r="D6" i="14" s="1"/>
  <c r="BH37" i="9"/>
  <c r="P28" i="9" s="1"/>
  <c r="P32" i="9" s="1"/>
  <c r="F6" i="14" s="1"/>
  <c r="E6" i="14"/>
  <c r="C6" i="14"/>
</calcChain>
</file>

<file path=xl/comments1.xml><?xml version="1.0" encoding="utf-8"?>
<comments xmlns="http://schemas.openxmlformats.org/spreadsheetml/2006/main">
  <authors>
    <author>Barber Sarah</author>
  </authors>
  <commentList>
    <comment ref="H11" authorId="0" shapeId="0">
      <text>
        <r>
          <rPr>
            <b/>
            <sz val="9"/>
            <color indexed="81"/>
            <rFont val="Tahoma"/>
            <charset val="1"/>
          </rPr>
          <t>Barber Sarah:</t>
        </r>
        <r>
          <rPr>
            <sz val="9"/>
            <color indexed="81"/>
            <rFont val="Tahoma"/>
            <charset val="1"/>
          </rPr>
          <t xml:space="preserve">
Change depending on application??
--&gt; 3 plots??</t>
        </r>
      </text>
    </comment>
    <comment ref="B44" authorId="0" shapeId="0">
      <text>
        <r>
          <rPr>
            <b/>
            <sz val="9"/>
            <color indexed="81"/>
            <rFont val="Tahoma"/>
            <charset val="1"/>
          </rPr>
          <t>Barber Sarah:</t>
        </r>
        <r>
          <rPr>
            <sz val="9"/>
            <color indexed="81"/>
            <rFont val="Tahoma"/>
            <charset val="1"/>
          </rPr>
          <t xml:space="preserve">
e.g. file formats available / interfaces</t>
        </r>
      </text>
    </comment>
    <comment ref="B45" authorId="0" shapeId="0">
      <text>
        <r>
          <rPr>
            <b/>
            <sz val="9"/>
            <color indexed="81"/>
            <rFont val="Tahoma"/>
            <charset val="1"/>
          </rPr>
          <t>Barber Sarah:</t>
        </r>
        <r>
          <rPr>
            <sz val="9"/>
            <color indexed="81"/>
            <rFont val="Tahoma"/>
            <charset val="1"/>
          </rPr>
          <t xml:space="preserve">
e.g. file formats available / interfaces</t>
        </r>
      </text>
    </comment>
    <comment ref="B46" authorId="0" shapeId="0">
      <text>
        <r>
          <rPr>
            <b/>
            <sz val="9"/>
            <color indexed="81"/>
            <rFont val="Tahoma"/>
            <charset val="1"/>
          </rPr>
          <t>Barber Sarah:</t>
        </r>
        <r>
          <rPr>
            <sz val="9"/>
            <color indexed="81"/>
            <rFont val="Tahoma"/>
            <charset val="1"/>
          </rPr>
          <t xml:space="preserve">
e.g. file formats available / interfaces</t>
        </r>
      </text>
    </comment>
    <comment ref="B54" authorId="0" shapeId="0">
      <text>
        <r>
          <rPr>
            <b/>
            <sz val="9"/>
            <color indexed="81"/>
            <rFont val="Tahoma"/>
            <charset val="1"/>
          </rPr>
          <t>Barber Sarah:</t>
        </r>
        <r>
          <rPr>
            <sz val="9"/>
            <color indexed="81"/>
            <rFont val="Tahoma"/>
            <charset val="1"/>
          </rPr>
          <t xml:space="preserve">
e.g. file formats available / interfaces</t>
        </r>
      </text>
    </comment>
    <comment ref="B55" authorId="0" shapeId="0">
      <text>
        <r>
          <rPr>
            <b/>
            <sz val="9"/>
            <color indexed="81"/>
            <rFont val="Tahoma"/>
            <charset val="1"/>
          </rPr>
          <t>Barber Sarah:</t>
        </r>
        <r>
          <rPr>
            <sz val="9"/>
            <color indexed="81"/>
            <rFont val="Tahoma"/>
            <charset val="1"/>
          </rPr>
          <t xml:space="preserve">
e.g. file formats available / interfaces</t>
        </r>
      </text>
    </comment>
    <comment ref="B56" authorId="0" shapeId="0">
      <text>
        <r>
          <rPr>
            <b/>
            <sz val="9"/>
            <color indexed="81"/>
            <rFont val="Tahoma"/>
            <charset val="1"/>
          </rPr>
          <t>Barber Sarah:</t>
        </r>
        <r>
          <rPr>
            <sz val="9"/>
            <color indexed="81"/>
            <rFont val="Tahoma"/>
            <charset val="1"/>
          </rPr>
          <t xml:space="preserve">
e.g. file formats available / interfaces</t>
        </r>
      </text>
    </comment>
  </commentList>
</comments>
</file>

<file path=xl/sharedStrings.xml><?xml version="1.0" encoding="utf-8"?>
<sst xmlns="http://schemas.openxmlformats.org/spreadsheetml/2006/main" count="434" uniqueCount="222">
  <si>
    <t>Sarah Barber</t>
  </si>
  <si>
    <t>Model</t>
  </si>
  <si>
    <t>Input data</t>
  </si>
  <si>
    <t>Absolute difference</t>
  </si>
  <si>
    <t>Cost</t>
  </si>
  <si>
    <t>Software costs</t>
  </si>
  <si>
    <t>Time to learn and training costs</t>
  </si>
  <si>
    <t>Changes to standard processes</t>
  </si>
  <si>
    <t>Score in %</t>
  </si>
  <si>
    <t>Weighting in %</t>
  </si>
  <si>
    <t>Weighted score</t>
  </si>
  <si>
    <t>Quality of terrain data</t>
  </si>
  <si>
    <t>Shear factor</t>
  </si>
  <si>
    <t>Site</t>
  </si>
  <si>
    <t>Tool</t>
  </si>
  <si>
    <t>Simulation type</t>
  </si>
  <si>
    <t>Quality of atmospheric data</t>
  </si>
  <si>
    <t>Met mast height</t>
  </si>
  <si>
    <t>Wind speed magnitude (m/s)</t>
  </si>
  <si>
    <t>Wind speed X (m/s)</t>
  </si>
  <si>
    <t>Wind speed Y (m/s)</t>
  </si>
  <si>
    <t>Wind speed Z (m/s)</t>
  </si>
  <si>
    <t>Wind direction (o)</t>
  </si>
  <si>
    <t>Measurements</t>
  </si>
  <si>
    <t>Simulations</t>
  </si>
  <si>
    <t>Percentage difference</t>
  </si>
  <si>
    <t>Simulation number</t>
  </si>
  <si>
    <t>Measurement number</t>
  </si>
  <si>
    <t>Overall wind speed accuracy</t>
  </si>
  <si>
    <t>Overall wind direction accuracy</t>
  </si>
  <si>
    <t>Overall turbulence intensity accuracy</t>
  </si>
  <si>
    <t>Overall shear accuracy</t>
  </si>
  <si>
    <t>Overall scores</t>
  </si>
  <si>
    <t>M0Z05S</t>
  </si>
  <si>
    <t>M0Z12S</t>
  </si>
  <si>
    <t>M1Z02S</t>
  </si>
  <si>
    <t>M1Z05S</t>
  </si>
  <si>
    <t>M1Z09S</t>
  </si>
  <si>
    <t>M2Z01S</t>
  </si>
  <si>
    <t>M2Z02S</t>
  </si>
  <si>
    <t>M2Z03S</t>
  </si>
  <si>
    <t>M2Z05S</t>
  </si>
  <si>
    <t>M2Z09S</t>
  </si>
  <si>
    <t>M3Z02S</t>
  </si>
  <si>
    <t>M3Z05S</t>
  </si>
  <si>
    <t>M3Z09S</t>
  </si>
  <si>
    <t>M4Z02S</t>
  </si>
  <si>
    <t>M4Z05S</t>
  </si>
  <si>
    <t>M4Z09S</t>
  </si>
  <si>
    <t>M5Z02S</t>
  </si>
  <si>
    <t>M5Z05S</t>
  </si>
  <si>
    <t>M6Z02S</t>
  </si>
  <si>
    <t>M6Z05S</t>
  </si>
  <si>
    <t>M7Z02S</t>
  </si>
  <si>
    <t>M7Z05S</t>
  </si>
  <si>
    <t>M8Z02S</t>
  </si>
  <si>
    <t>M8Z05S</t>
  </si>
  <si>
    <t>M9Z05S</t>
  </si>
  <si>
    <t>M0Z02C</t>
  </si>
  <si>
    <t>M0Z05C</t>
  </si>
  <si>
    <t>M0Z09C</t>
  </si>
  <si>
    <t>M0Z15C</t>
  </si>
  <si>
    <t>M2Z09C</t>
  </si>
  <si>
    <t>M2Z11C</t>
  </si>
  <si>
    <t>M3Z09C</t>
  </si>
  <si>
    <t>M6Z09C</t>
  </si>
  <si>
    <t>M8Z09C</t>
  </si>
  <si>
    <t>M9Z02C</t>
  </si>
  <si>
    <t>M9Z05C</t>
  </si>
  <si>
    <t>M9Z09C</t>
  </si>
  <si>
    <t>M9Z15C</t>
  </si>
  <si>
    <t>Estimated skill score before carrying out simulations</t>
  </si>
  <si>
    <t>Calculated skill score after carrying out simulations</t>
  </si>
  <si>
    <t>Estimated cost before carrying out simulations</t>
  </si>
  <si>
    <t>Grid quality</t>
  </si>
  <si>
    <t>Expected simulation set-up effort</t>
  </si>
  <si>
    <t>Expected post-processing effort</t>
  </si>
  <si>
    <t>Terrain complexity</t>
  </si>
  <si>
    <t>Surface roughness complexity</t>
  </si>
  <si>
    <t>Quality of measurement data</t>
  </si>
  <si>
    <t>-</t>
  </si>
  <si>
    <t>Average</t>
  </si>
  <si>
    <t>SD</t>
  </si>
  <si>
    <t>Standard deviation magnitude (m/s)</t>
  </si>
  <si>
    <t>Turbulence intensity magnitude (%)</t>
  </si>
  <si>
    <t>Before</t>
  </si>
  <si>
    <t>Skill</t>
  </si>
  <si>
    <t>After</t>
  </si>
  <si>
    <t>Expected simulation run-time</t>
  </si>
  <si>
    <t>Actual simulation set-up effort</t>
  </si>
  <si>
    <t>Actual post-processing effort</t>
  </si>
  <si>
    <t>Score</t>
  </si>
  <si>
    <t>Value(s) to quantify</t>
  </si>
  <si>
    <t>Quantification method</t>
  </si>
  <si>
    <t xml:space="preserve">Terrain approximation </t>
  </si>
  <si>
    <t>Ability of 3D grid to adapt to terrain</t>
  </si>
  <si>
    <t>RIX</t>
  </si>
  <si>
    <t>Delta(RIX)</t>
  </si>
  <si>
    <t>Reynolds number</t>
  </si>
  <si>
    <t>Degree of turbulence</t>
  </si>
  <si>
    <t>Other</t>
  </si>
  <si>
    <t>Skill of user</t>
  </si>
  <si>
    <t>Years of experience</t>
  </si>
  <si>
    <t>Score on test assignment</t>
  </si>
  <si>
    <t>Mathematical model</t>
  </si>
  <si>
    <t>Underlying aerodynamic equations</t>
  </si>
  <si>
    <t>Underlying thermodynamic equations</t>
  </si>
  <si>
    <t>Time step</t>
  </si>
  <si>
    <t>Quality of grid independency</t>
  </si>
  <si>
    <t>Accuracy of validation</t>
  </si>
  <si>
    <t>Robustness of model</t>
  </si>
  <si>
    <t>Absolute score</t>
  </si>
  <si>
    <t>Pre-defined values</t>
  </si>
  <si>
    <t>Estimate using pre-defined values</t>
  </si>
  <si>
    <t>None = 0%, temperature modelling = 40%, coriolis force = 40%, both = 80%</t>
  </si>
  <si>
    <t>No = 0%, yes with minor problems = 50%, yes = 100%</t>
  </si>
  <si>
    <t>Estimate using pre-defined values or linear interpolation between them</t>
  </si>
  <si>
    <t>Boundary layer resolution</t>
  </si>
  <si>
    <t>Not at all = 0%, partly = 40% mostly = 60%, fully = 100%, not relevant = 100%</t>
  </si>
  <si>
    <t>Are the estimated y+ values within the software recommendations of the applied boundary layer model?</t>
  </si>
  <si>
    <t>How well can the grid adapt to the terrain (visually check that the geometry is properly captured)?</t>
  </si>
  <si>
    <t>To what degree is the site ruggedness index within the operating envelope of the chosen model?</t>
  </si>
  <si>
    <t>To what degree is the orographic performance indicator within the operating envelope of the chosen model?</t>
  </si>
  <si>
    <t>Estimate how complex the terrain is in general</t>
  </si>
  <si>
    <t>Count the number of different regions by hand</t>
  </si>
  <si>
    <t>Number of different regions</t>
  </si>
  <si>
    <t>Atmospheric stability</t>
  </si>
  <si>
    <t>Delta(T)</t>
  </si>
  <si>
    <t>Calculate using site temperature data (dT/dZ = 100*Delta(T)/Delta(Z))</t>
  </si>
  <si>
    <t>&gt;0.4 = 0%, -0.5-0.4 = 20%, -0.5--1.5 = 80%, &lt;-1.5 = 100% (S. Clark, Best practices, 2008)</t>
  </si>
  <si>
    <t>No data = 0%, only re-analysis data = 20%, non-calibrated met mast = 40%, one IEC-sufficient met mast = 80%, 2+ IEC-sufficient met masts = 90%</t>
  </si>
  <si>
    <t>Terrain resolution</t>
  </si>
  <si>
    <t>&gt;20 = 0%, 10-19 = 40%, 5-9 = 60%, 2-4 = 80% one region = 100%</t>
  </si>
  <si>
    <t>Data resolution</t>
  </si>
  <si>
    <t>&lt; 1 year = 20%, 1-2 years = 40%, 3-4 years = 80%, 5+ years = 100%</t>
  </si>
  <si>
    <t>tbd</t>
  </si>
  <si>
    <t>&lt; 1 year open source = 10%, &lt; 1 year industry = 20%, 1-4 years open source = 40%, 1-4 years industry = 60%, 5+ years = 100%</t>
  </si>
  <si>
    <t>Average deviation from measurements</t>
  </si>
  <si>
    <t>0% = no validation carried out,  &gt;10% deviation = 40%, 5-9% deviation = 60%, &lt; 5% deviation = 100%</t>
  </si>
  <si>
    <t xml:space="preserve">Very steep cliffs = 0%, one very steep cliff = 20%, very hilly = 40%, slightly hilly = 60%, flat = 100% </t>
  </si>
  <si>
    <t>No data = 0%, only re-analysis data = 20%, non-calibrated met mast = 40%, one IEC-sufficient met mast = 80%, 2+ IEC-sufficient met masts = 100%</t>
  </si>
  <si>
    <t>&gt;0.5% = 20%, 0.20-049% = 40%, 0.10-0.19% = 60%, 0.05-0.09% = 80%, 0.01-0.04% = 100%</t>
  </si>
  <si>
    <t>Parameter</t>
  </si>
  <si>
    <t>Estimated cost before carrying out simulations (high value = high cost)</t>
  </si>
  <si>
    <t>Staff costs needed to change the processes and deal with the changed processes</t>
  </si>
  <si>
    <t>Add up all costs and convert to % using pre-defined values</t>
  </si>
  <si>
    <t>Staff costs to set up simulations (per project)</t>
  </si>
  <si>
    <t>Staff costs to post process results (per project)</t>
  </si>
  <si>
    <t>Staff costs invested in learning * hourly rate + training costs, divided by total number of projects carried out by staff member</t>
  </si>
  <si>
    <t>Investment costs plus support costs per year, divided by number of projects</t>
  </si>
  <si>
    <t>Calculated cost after carrying out simulations (high value = high cost)</t>
  </si>
  <si>
    <t>Actual simulation run-time</t>
  </si>
  <si>
    <t>Description (wind speed, direction)</t>
  </si>
  <si>
    <t>Simulation 1</t>
  </si>
  <si>
    <t>Simulation 2</t>
  </si>
  <si>
    <t>Simulation 3</t>
  </si>
  <si>
    <t>Simulation results</t>
  </si>
  <si>
    <t>Investment costs plus support/license costs per year, divided by number of projects</t>
  </si>
  <si>
    <t>Percent of resolution compared to site length (normally 10 km)</t>
  </si>
  <si>
    <t>Rename this file "PragmaticChoice_ComparisonMetrics_NAME_DATE.xslx</t>
  </si>
  <si>
    <t>NAME = organisation name in short (e.g. HSR)</t>
  </si>
  <si>
    <t>DATE = YYYYMMDD</t>
  </si>
  <si>
    <t>University of Applied Sciences Rapperswil</t>
  </si>
  <si>
    <t>Copy a new worksheet for each CASE and TOOL</t>
  </si>
  <si>
    <t>CASE</t>
  </si>
  <si>
    <t>TOOL</t>
  </si>
  <si>
    <t>TYPE</t>
  </si>
  <si>
    <t>How well will the software recommendations regarding orthogonal quality, skewness and aspect ratio be fulfilled?</t>
  </si>
  <si>
    <t>Simulation length</t>
  </si>
  <si>
    <t>TOOL 1</t>
  </si>
  <si>
    <t>TOOL 2</t>
  </si>
  <si>
    <t>TOOL 3</t>
  </si>
  <si>
    <t>TOOL 4</t>
  </si>
  <si>
    <t>TOOL 5</t>
  </si>
  <si>
    <t>TOOL 6</t>
  </si>
  <si>
    <t>CASE 1</t>
  </si>
  <si>
    <t>STEP</t>
  </si>
  <si>
    <t>TASK</t>
  </si>
  <si>
    <t>CASE = site or project name (e.g. "Bolund Hill")</t>
  </si>
  <si>
    <t>TOOL = name of model (e.g. "WASP")</t>
  </si>
  <si>
    <t>For each CASE-TOOL worksheet, enter the CASE, TOOL and TYPE in cells C6-8</t>
  </si>
  <si>
    <t>TYPE = simulation type (e.g. LES, RANS, Linear, etc.)</t>
  </si>
  <si>
    <t>For each worksheet, first estimate the skill score by entering values into cells F13:G35 following the guidelines in cells B13:E35. Make an educated guess where necessary.</t>
  </si>
  <si>
    <t>Enter any additional information, comments or questions in the relevant cell by right-clicking on the cell and inserting a comment. If you think the pre-defined values should be changed, just write a comment.</t>
  </si>
  <si>
    <t>Carry out the simulations.</t>
  </si>
  <si>
    <t>For each worksheet, calculate the actual costs by entering values into cells G51-G56.</t>
  </si>
  <si>
    <t>INSTRUCTIONS FOR COMPARISON METRICS - only enter value in white-coloured cells unless adding more simulation results in step 7 (write over the existing values)!</t>
  </si>
  <si>
    <t>Enter the results into the table of the SUMMARY worksheet (linking to cells I37, P32, G47 and G57 in the relevant CASE-TOOL worksheet), creating more tables for multiple cases if necessary, and plot the results with costs on the x-axis and skill on the y-axis like the example graph in the SUMMARY worksheet.</t>
  </si>
  <si>
    <t>Created on 24.09.2019</t>
  </si>
  <si>
    <t>Size of time step (for unsteady simulations)</t>
  </si>
  <si>
    <t>Length of simulation period (for unsteady simulations)</t>
  </si>
  <si>
    <t>Not at all = 0%, partly = 40% mostly = 60-80%, fully = 100%</t>
  </si>
  <si>
    <t xml:space="preserve">Has grid independency been proven via a grid study? </t>
  </si>
  <si>
    <t>Above 100,000 / laminar = 0%, below 100,000 / turbulent = 100%, not relevant = 100%</t>
  </si>
  <si>
    <t>For linear conservation of mass solvers: RIX = 0 = 100%, RIX &gt; 0 = 0%; Others = 100%</t>
  </si>
  <si>
    <t>For linear conservation of mass solvers: Delta(RIX) = 0 = 100%, Delta(RIX) &gt; 0 = 0%; Others = 100%</t>
  </si>
  <si>
    <t>Quality of land cover data</t>
  </si>
  <si>
    <t>Estimate using pre-defined values or linear interpolation between them (if relevant)</t>
  </si>
  <si>
    <t>&gt;0.5% = 20%, 0.20-049% = 40%, 0.10-0.19% = 60%, 0.05-0.09% = 80%, 0.01-0.04% = 100%, not relevant = 100%</t>
  </si>
  <si>
    <t>Calculate deviation from measurements of a (separate) validation case (if carried out)</t>
  </si>
  <si>
    <t>Absolute score ($)</t>
  </si>
  <si>
    <t>Costs for running one simulation (use the final set-up that creates the results entered in this table)</t>
  </si>
  <si>
    <t>WIND SPEED AND DIRECTION</t>
  </si>
  <si>
    <t>For each worksheet, next estimate the costs by entering values into cells F14:F45 following the guidelines in cells B14:E45. Please convert these to US dollars and explain your calculation by right-clicking on the cell and inserting a comment (e.g. x hours @ y $/hour)! Assume $80/hour for any staff wages.</t>
  </si>
  <si>
    <t>For each worksheet, enter the simulated average wind speed magnitudes, x, y and z components as well as standard deviations as the met mast positions into cells V21-BG26. Copy the entire table as many times as required below this table depending on number of simulations being compared (it has been copied once for you).</t>
  </si>
  <si>
    <t>General terrain complexity</t>
  </si>
  <si>
    <t>General quality of measurement data</t>
  </si>
  <si>
    <t>General quality of atmospheric data</t>
  </si>
  <si>
    <t>Years of existence of model</t>
  </si>
  <si>
    <t>Scale linearly between $0 = 0% and maximum score in this study = 100%</t>
  </si>
  <si>
    <t>(will be altered by authors manually)</t>
  </si>
  <si>
    <t>Estimate approximate Re to check if laminar or turbulent (if relevant), calculate based on flow velocity and distance to met mast of interest</t>
  </si>
  <si>
    <t>RMSE between simualtions and measurements at each position (m/s)</t>
  </si>
  <si>
    <t>RMSE between simualtions and measurements at each position (deg.)</t>
  </si>
  <si>
    <t>RMSE between simualtions and measurements at each position (%)</t>
  </si>
  <si>
    <t>RMSE between simualtions and measurements at each position</t>
  </si>
  <si>
    <t>Average RMSE for all simulations, scaled for max. value of 3 m/s</t>
  </si>
  <si>
    <t>Average RMSE for all simulations, scaled for max. value of 10 deg.</t>
  </si>
  <si>
    <t>Average RMSE for all simulations</t>
  </si>
  <si>
    <t>Linear or conservation of mass model = 2%, RANS = 40-60% depending on numerical model, LES = 90%</t>
  </si>
  <si>
    <t>1 minute = 20%, 10 minutes = 40%, 1 hour = 60%, 1 day = 100% (steady-state = 0%)</t>
  </si>
  <si>
    <t>1 hour = 10%, 10 minutes = 50%, 1 minute = 80%, 1 second = 100% (steady-state = 0%)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</si>
</sst>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64" formatCode="0.000"/>
  </numFmts>
  <fonts count="12" x14ac:knownFonts="1"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i/>
      <sz val="11"/>
      <color theme="1"/>
      <name val="Arial"/>
      <family val="2"/>
    </font>
    <font>
      <sz val="11"/>
      <color theme="1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1"/>
      <color rgb="FF000000"/>
      <name val="Arial"/>
      <family val="2"/>
      <charset val="1"/>
    </font>
    <font>
      <b/>
      <sz val="11"/>
      <color rgb="FFFFFFFF"/>
      <name val="Arial"/>
      <family val="2"/>
      <charset val="1"/>
    </font>
    <font>
      <b/>
      <sz val="11"/>
      <name val="Arial"/>
      <family val="2"/>
      <charset val="1"/>
    </font>
  </fonts>
  <fills count="1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2CC"/>
        <bgColor rgb="FFE2F0D9"/>
      </patternFill>
    </fill>
    <fill>
      <patternFill patternType="solid">
        <fgColor rgb="FFFFC000"/>
        <bgColor rgb="FFFF9900"/>
      </patternFill>
    </fill>
    <fill>
      <patternFill patternType="solid">
        <fgColor rgb="FFDEEBF7"/>
        <bgColor rgb="FFE2F0D9"/>
      </patternFill>
    </fill>
    <fill>
      <patternFill patternType="solid">
        <fgColor rgb="FF44546A"/>
        <bgColor rgb="FF595959"/>
      </patternFill>
    </fill>
    <fill>
      <patternFill patternType="solid">
        <fgColor rgb="FF5B9BD5"/>
        <bgColor rgb="FF808080"/>
      </patternFill>
    </fill>
    <fill>
      <patternFill patternType="solid">
        <fgColor rgb="FFD9D9D9"/>
        <bgColor rgb="FFDEEBF7"/>
      </patternFill>
    </fill>
    <fill>
      <patternFill patternType="solid">
        <fgColor rgb="FFA6A6A6"/>
        <bgColor rgb="FFBFBFBF"/>
      </patternFill>
    </fill>
    <fill>
      <patternFill patternType="solid">
        <fgColor theme="7" tint="0.79998168889431442"/>
        <bgColor rgb="FFE2F0D9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 style="medium">
        <color auto="1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252">
    <xf numFmtId="0" fontId="0" fillId="0" borderId="0" xfId="0"/>
    <xf numFmtId="14" fontId="0" fillId="0" borderId="0" xfId="0" applyNumberFormat="1" applyAlignment="1">
      <alignment horizontal="left"/>
    </xf>
    <xf numFmtId="0" fontId="0" fillId="3" borderId="6" xfId="0" applyFill="1" applyBorder="1"/>
    <xf numFmtId="0" fontId="0" fillId="3" borderId="1" xfId="0" applyFill="1" applyBorder="1"/>
    <xf numFmtId="0" fontId="0" fillId="3" borderId="7" xfId="0" applyFill="1" applyBorder="1"/>
    <xf numFmtId="0" fontId="0" fillId="0" borderId="0" xfId="0" applyFill="1" applyBorder="1"/>
    <xf numFmtId="0" fontId="0" fillId="0" borderId="1" xfId="0" applyBorder="1"/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0" borderId="29" xfId="0" applyBorder="1"/>
    <xf numFmtId="0" fontId="0" fillId="0" borderId="31" xfId="0" applyBorder="1"/>
    <xf numFmtId="0" fontId="0" fillId="0" borderId="40" xfId="0" applyBorder="1"/>
    <xf numFmtId="0" fontId="0" fillId="0" borderId="12" xfId="0" applyBorder="1"/>
    <xf numFmtId="0" fontId="0" fillId="0" borderId="42" xfId="0" applyBorder="1"/>
    <xf numFmtId="0" fontId="0" fillId="0" borderId="28" xfId="0" applyBorder="1"/>
    <xf numFmtId="0" fontId="0" fillId="0" borderId="11" xfId="0" applyBorder="1"/>
    <xf numFmtId="0" fontId="0" fillId="6" borderId="24" xfId="0" applyFill="1" applyBorder="1"/>
    <xf numFmtId="0" fontId="0" fillId="6" borderId="22" xfId="0" applyFill="1" applyBorder="1"/>
    <xf numFmtId="0" fontId="0" fillId="6" borderId="20" xfId="0" applyFill="1" applyBorder="1"/>
    <xf numFmtId="0" fontId="0" fillId="6" borderId="0" xfId="0" applyFill="1" applyBorder="1"/>
    <xf numFmtId="0" fontId="0" fillId="6" borderId="43" xfId="0" applyFill="1" applyBorder="1"/>
    <xf numFmtId="0" fontId="0" fillId="6" borderId="34" xfId="0" applyFill="1" applyBorder="1"/>
    <xf numFmtId="0" fontId="0" fillId="6" borderId="23" xfId="0" applyFill="1" applyBorder="1"/>
    <xf numFmtId="0" fontId="1" fillId="8" borderId="2" xfId="0" applyFont="1" applyFill="1" applyBorder="1"/>
    <xf numFmtId="0" fontId="1" fillId="8" borderId="27" xfId="0" applyFont="1" applyFill="1" applyBorder="1"/>
    <xf numFmtId="0" fontId="3" fillId="7" borderId="2" xfId="0" applyFont="1" applyFill="1" applyBorder="1"/>
    <xf numFmtId="0" fontId="3" fillId="7" borderId="44" xfId="0" applyFont="1" applyFill="1" applyBorder="1"/>
    <xf numFmtId="0" fontId="3" fillId="7" borderId="13" xfId="0" applyFont="1" applyFill="1" applyBorder="1"/>
    <xf numFmtId="0" fontId="3" fillId="7" borderId="14" xfId="0" applyFont="1" applyFill="1" applyBorder="1"/>
    <xf numFmtId="0" fontId="0" fillId="2" borderId="25" xfId="0" applyFill="1" applyBorder="1"/>
    <xf numFmtId="0" fontId="0" fillId="2" borderId="31" xfId="0" applyFill="1" applyBorder="1"/>
    <xf numFmtId="0" fontId="0" fillId="2" borderId="26" xfId="0" applyFill="1" applyBorder="1"/>
    <xf numFmtId="0" fontId="0" fillId="3" borderId="28" xfId="0" applyFill="1" applyBorder="1" applyAlignment="1">
      <alignment horizontal="center"/>
    </xf>
    <xf numFmtId="0" fontId="0" fillId="3" borderId="29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30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5" fillId="6" borderId="21" xfId="0" applyFont="1" applyFill="1" applyBorder="1" applyAlignment="1">
      <alignment horizontal="right"/>
    </xf>
    <xf numFmtId="0" fontId="0" fillId="0" borderId="45" xfId="0" applyBorder="1"/>
    <xf numFmtId="0" fontId="0" fillId="0" borderId="46" xfId="0" applyBorder="1"/>
    <xf numFmtId="0" fontId="0" fillId="2" borderId="35" xfId="0" applyFill="1" applyBorder="1"/>
    <xf numFmtId="0" fontId="2" fillId="5" borderId="15" xfId="0" applyFont="1" applyFill="1" applyBorder="1"/>
    <xf numFmtId="0" fontId="0" fillId="5" borderId="16" xfId="0" applyFill="1" applyBorder="1" applyAlignment="1">
      <alignment horizontal="center"/>
    </xf>
    <xf numFmtId="0" fontId="0" fillId="5" borderId="17" xfId="0" applyFill="1" applyBorder="1" applyAlignment="1">
      <alignment horizontal="center"/>
    </xf>
    <xf numFmtId="0" fontId="4" fillId="2" borderId="35" xfId="0" applyFont="1" applyFill="1" applyBorder="1"/>
    <xf numFmtId="0" fontId="0" fillId="2" borderId="3" xfId="0" applyFill="1" applyBorder="1"/>
    <xf numFmtId="0" fontId="0" fillId="2" borderId="6" xfId="0" applyFill="1" applyBorder="1"/>
    <xf numFmtId="0" fontId="1" fillId="8" borderId="2" xfId="0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0" fillId="2" borderId="38" xfId="0" applyFill="1" applyBorder="1"/>
    <xf numFmtId="0" fontId="0" fillId="2" borderId="39" xfId="0" applyFill="1" applyBorder="1"/>
    <xf numFmtId="0" fontId="0" fillId="2" borderId="41" xfId="0" applyFill="1" applyBorder="1"/>
    <xf numFmtId="0" fontId="0" fillId="2" borderId="42" xfId="0" applyFill="1" applyBorder="1"/>
    <xf numFmtId="0" fontId="0" fillId="4" borderId="12" xfId="0" applyFill="1" applyBorder="1" applyAlignment="1">
      <alignment horizontal="center"/>
    </xf>
    <xf numFmtId="0" fontId="0" fillId="4" borderId="5" xfId="0" applyFill="1" applyBorder="1"/>
    <xf numFmtId="0" fontId="0" fillId="4" borderId="7" xfId="0" applyFill="1" applyBorder="1"/>
    <xf numFmtId="0" fontId="0" fillId="4" borderId="10" xfId="0" applyFill="1" applyBorder="1"/>
    <xf numFmtId="0" fontId="0" fillId="4" borderId="4" xfId="0" applyFill="1" applyBorder="1"/>
    <xf numFmtId="0" fontId="0" fillId="4" borderId="1" xfId="0" applyFill="1" applyBorder="1"/>
    <xf numFmtId="0" fontId="3" fillId="7" borderId="13" xfId="0" applyFont="1" applyFill="1" applyBorder="1" applyAlignment="1">
      <alignment horizontal="center"/>
    </xf>
    <xf numFmtId="0" fontId="3" fillId="7" borderId="14" xfId="0" applyFont="1" applyFill="1" applyBorder="1" applyAlignment="1">
      <alignment horizontal="center"/>
    </xf>
    <xf numFmtId="0" fontId="0" fillId="4" borderId="32" xfId="0" applyFill="1" applyBorder="1"/>
    <xf numFmtId="0" fontId="0" fillId="4" borderId="29" xfId="0" applyFill="1" applyBorder="1"/>
    <xf numFmtId="0" fontId="0" fillId="4" borderId="33" xfId="0" applyFill="1" applyBorder="1"/>
    <xf numFmtId="0" fontId="0" fillId="4" borderId="4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6" xfId="0" applyFill="1" applyBorder="1"/>
    <xf numFmtId="0" fontId="0" fillId="4" borderId="46" xfId="0" applyFill="1" applyBorder="1"/>
    <xf numFmtId="0" fontId="0" fillId="4" borderId="31" xfId="0" applyFill="1" applyBorder="1"/>
    <xf numFmtId="0" fontId="0" fillId="4" borderId="50" xfId="0" applyFill="1" applyBorder="1"/>
    <xf numFmtId="0" fontId="0" fillId="4" borderId="8" xfId="0" applyFill="1" applyBorder="1"/>
    <xf numFmtId="0" fontId="0" fillId="4" borderId="9" xfId="0" applyFill="1" applyBorder="1"/>
    <xf numFmtId="0" fontId="0" fillId="4" borderId="48" xfId="0" applyFill="1" applyBorder="1"/>
    <xf numFmtId="0" fontId="0" fillId="4" borderId="26" xfId="0" applyFill="1" applyBorder="1"/>
    <xf numFmtId="0" fontId="0" fillId="4" borderId="51" xfId="0" applyFill="1" applyBorder="1"/>
    <xf numFmtId="0" fontId="0" fillId="4" borderId="3" xfId="0" applyFill="1" applyBorder="1"/>
    <xf numFmtId="0" fontId="0" fillId="4" borderId="47" xfId="0" applyFill="1" applyBorder="1"/>
    <xf numFmtId="0" fontId="0" fillId="4" borderId="40" xfId="0" applyFill="1" applyBorder="1"/>
    <xf numFmtId="0" fontId="0" fillId="4" borderId="11" xfId="0" applyFill="1" applyBorder="1"/>
    <xf numFmtId="0" fontId="0" fillId="4" borderId="12" xfId="0" applyFill="1" applyBorder="1"/>
    <xf numFmtId="0" fontId="0" fillId="4" borderId="28" xfId="0" applyFill="1" applyBorder="1"/>
    <xf numFmtId="0" fontId="0" fillId="4" borderId="45" xfId="0" applyFill="1" applyBorder="1"/>
    <xf numFmtId="0" fontId="0" fillId="4" borderId="42" xfId="0" applyFill="1" applyBorder="1"/>
    <xf numFmtId="0" fontId="0" fillId="4" borderId="49" xfId="0" applyFill="1" applyBorder="1"/>
    <xf numFmtId="0" fontId="0" fillId="3" borderId="29" xfId="0" applyFill="1" applyBorder="1"/>
    <xf numFmtId="0" fontId="0" fillId="3" borderId="46" xfId="0" applyFill="1" applyBorder="1"/>
    <xf numFmtId="0" fontId="0" fillId="3" borderId="31" xfId="0" applyFill="1" applyBorder="1"/>
    <xf numFmtId="0" fontId="0" fillId="3" borderId="50" xfId="0" applyFill="1" applyBorder="1"/>
    <xf numFmtId="0" fontId="0" fillId="4" borderId="11" xfId="0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0" fillId="3" borderId="17" xfId="0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0" fontId="0" fillId="3" borderId="32" xfId="1" applyNumberFormat="1" applyFont="1" applyFill="1" applyBorder="1" applyAlignment="1">
      <alignment horizontal="center"/>
    </xf>
    <xf numFmtId="1" fontId="0" fillId="4" borderId="32" xfId="0" applyNumberFormat="1" applyFill="1" applyBorder="1" applyAlignment="1">
      <alignment horizontal="center"/>
    </xf>
    <xf numFmtId="0" fontId="1" fillId="8" borderId="54" xfId="0" applyFont="1" applyFill="1" applyBorder="1" applyAlignment="1">
      <alignment horizontal="center"/>
    </xf>
    <xf numFmtId="0" fontId="3" fillId="7" borderId="54" xfId="0" applyFont="1" applyFill="1" applyBorder="1" applyAlignment="1">
      <alignment horizontal="center"/>
    </xf>
    <xf numFmtId="2" fontId="0" fillId="4" borderId="6" xfId="0" applyNumberFormat="1" applyFill="1" applyBorder="1"/>
    <xf numFmtId="2" fontId="0" fillId="0" borderId="40" xfId="0" applyNumberFormat="1" applyBorder="1"/>
    <xf numFmtId="1" fontId="0" fillId="4" borderId="10" xfId="0" applyNumberFormat="1" applyFill="1" applyBorder="1" applyAlignment="1">
      <alignment horizontal="center"/>
    </xf>
    <xf numFmtId="0" fontId="0" fillId="3" borderId="55" xfId="0" applyFill="1" applyBorder="1" applyAlignment="1">
      <alignment horizontal="center"/>
    </xf>
    <xf numFmtId="1" fontId="0" fillId="4" borderId="29" xfId="0" applyNumberFormat="1" applyFill="1" applyBorder="1" applyAlignment="1">
      <alignment horizontal="center"/>
    </xf>
    <xf numFmtId="1" fontId="0" fillId="4" borderId="12" xfId="0" applyNumberFormat="1" applyFill="1" applyBorder="1" applyAlignment="1">
      <alignment horizontal="center"/>
    </xf>
    <xf numFmtId="1" fontId="0" fillId="4" borderId="3" xfId="0" applyNumberFormat="1" applyFill="1" applyBorder="1" applyAlignment="1">
      <alignment horizontal="center"/>
    </xf>
    <xf numFmtId="1" fontId="0" fillId="4" borderId="6" xfId="0" applyNumberFormat="1" applyFill="1" applyBorder="1" applyAlignment="1">
      <alignment horizontal="center"/>
    </xf>
    <xf numFmtId="1" fontId="0" fillId="4" borderId="1" xfId="0" applyNumberFormat="1" applyFill="1" applyBorder="1" applyAlignment="1">
      <alignment horizontal="center"/>
    </xf>
    <xf numFmtId="1" fontId="0" fillId="4" borderId="59" xfId="0" applyNumberFormat="1" applyFill="1" applyBorder="1" applyAlignment="1">
      <alignment horizontal="center"/>
    </xf>
    <xf numFmtId="0" fontId="2" fillId="9" borderId="15" xfId="0" applyFont="1" applyFill="1" applyBorder="1" applyAlignment="1"/>
    <xf numFmtId="0" fontId="2" fillId="9" borderId="16" xfId="0" applyFont="1" applyFill="1" applyBorder="1" applyAlignment="1"/>
    <xf numFmtId="0" fontId="2" fillId="9" borderId="17" xfId="0" applyFont="1" applyFill="1" applyBorder="1" applyAlignment="1"/>
    <xf numFmtId="0" fontId="1" fillId="8" borderId="15" xfId="0" applyFont="1" applyFill="1" applyBorder="1" applyAlignment="1"/>
    <xf numFmtId="0" fontId="1" fillId="8" borderId="16" xfId="0" applyFont="1" applyFill="1" applyBorder="1" applyAlignment="1"/>
    <xf numFmtId="0" fontId="1" fillId="8" borderId="17" xfId="0" applyFont="1" applyFill="1" applyBorder="1" applyAlignment="1"/>
    <xf numFmtId="0" fontId="0" fillId="3" borderId="28" xfId="1" applyNumberFormat="1" applyFont="1" applyFill="1" applyBorder="1" applyAlignment="1">
      <alignment horizontal="center"/>
    </xf>
    <xf numFmtId="0" fontId="4" fillId="2" borderId="35" xfId="0" applyFont="1" applyFill="1" applyBorder="1" applyAlignment="1">
      <alignment vertical="center"/>
    </xf>
    <xf numFmtId="0" fontId="4" fillId="2" borderId="60" xfId="0" applyFont="1" applyFill="1" applyBorder="1" applyAlignment="1">
      <alignment vertical="center"/>
    </xf>
    <xf numFmtId="0" fontId="4" fillId="2" borderId="42" xfId="0" applyFont="1" applyFill="1" applyBorder="1" applyAlignment="1">
      <alignment vertical="center"/>
    </xf>
    <xf numFmtId="0" fontId="4" fillId="2" borderId="31" xfId="0" applyFont="1" applyFill="1" applyBorder="1" applyAlignment="1">
      <alignment horizontal="left" vertical="center"/>
    </xf>
    <xf numFmtId="0" fontId="4" fillId="2" borderId="52" xfId="0" applyFont="1" applyFill="1" applyBorder="1" applyAlignment="1">
      <alignment vertical="center"/>
    </xf>
    <xf numFmtId="0" fontId="2" fillId="9" borderId="19" xfId="0" applyFont="1" applyFill="1" applyBorder="1" applyAlignment="1"/>
    <xf numFmtId="0" fontId="0" fillId="2" borderId="52" xfId="0" applyFill="1" applyBorder="1"/>
    <xf numFmtId="0" fontId="0" fillId="2" borderId="27" xfId="0" applyFill="1" applyBorder="1"/>
    <xf numFmtId="0" fontId="0" fillId="2" borderId="60" xfId="0" applyFill="1" applyBorder="1"/>
    <xf numFmtId="0" fontId="0" fillId="2" borderId="61" xfId="0" applyFill="1" applyBorder="1"/>
    <xf numFmtId="0" fontId="2" fillId="5" borderId="16" xfId="0" applyFont="1" applyFill="1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1" fontId="2" fillId="5" borderId="17" xfId="0" applyNumberFormat="1" applyFont="1" applyFill="1" applyBorder="1" applyAlignment="1">
      <alignment horizontal="center"/>
    </xf>
    <xf numFmtId="0" fontId="0" fillId="4" borderId="28" xfId="0" applyFill="1" applyBorder="1" applyAlignment="1">
      <alignment horizontal="left"/>
    </xf>
    <xf numFmtId="0" fontId="0" fillId="4" borderId="29" xfId="0" applyFill="1" applyBorder="1" applyAlignment="1">
      <alignment horizontal="left"/>
    </xf>
    <xf numFmtId="0" fontId="0" fillId="4" borderId="30" xfId="0" applyFill="1" applyBorder="1" applyAlignment="1">
      <alignment horizontal="left"/>
    </xf>
    <xf numFmtId="0" fontId="0" fillId="4" borderId="18" xfId="0" applyFill="1" applyBorder="1" applyAlignment="1">
      <alignment horizontal="left"/>
    </xf>
    <xf numFmtId="0" fontId="0" fillId="4" borderId="1" xfId="0" applyFill="1" applyBorder="1" applyAlignment="1">
      <alignment horizontal="left" vertical="center" wrapText="1"/>
    </xf>
    <xf numFmtId="0" fontId="0" fillId="4" borderId="56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/>
    </xf>
    <xf numFmtId="9" fontId="0" fillId="4" borderId="30" xfId="0" applyNumberFormat="1" applyFill="1" applyBorder="1" applyAlignment="1">
      <alignment horizontal="left"/>
    </xf>
    <xf numFmtId="0" fontId="3" fillId="7" borderId="15" xfId="0" applyFont="1" applyFill="1" applyBorder="1"/>
    <xf numFmtId="0" fontId="3" fillId="7" borderId="62" xfId="0" applyFont="1" applyFill="1" applyBorder="1"/>
    <xf numFmtId="0" fontId="0" fillId="4" borderId="4" xfId="0" applyFill="1" applyBorder="1" applyAlignment="1">
      <alignment horizontal="left"/>
    </xf>
    <xf numFmtId="0" fontId="3" fillId="7" borderId="62" xfId="0" applyFont="1" applyFill="1" applyBorder="1" applyAlignment="1">
      <alignment horizontal="left"/>
    </xf>
    <xf numFmtId="1" fontId="2" fillId="5" borderId="14" xfId="0" applyNumberFormat="1" applyFont="1" applyFill="1" applyBorder="1" applyAlignment="1">
      <alignment horizontal="center"/>
    </xf>
    <xf numFmtId="0" fontId="0" fillId="4" borderId="30" xfId="0" applyFill="1" applyBorder="1" applyAlignment="1">
      <alignment horizontal="center"/>
    </xf>
    <xf numFmtId="1" fontId="0" fillId="2" borderId="32" xfId="0" applyNumberFormat="1" applyFill="1" applyBorder="1" applyAlignment="1">
      <alignment horizontal="center"/>
    </xf>
    <xf numFmtId="1" fontId="0" fillId="2" borderId="57" xfId="0" applyNumberFormat="1" applyFill="1" applyBorder="1" applyAlignment="1">
      <alignment horizontal="center"/>
    </xf>
    <xf numFmtId="1" fontId="0" fillId="2" borderId="29" xfId="0" applyNumberFormat="1" applyFill="1" applyBorder="1" applyAlignment="1">
      <alignment horizontal="center"/>
    </xf>
    <xf numFmtId="1" fontId="0" fillId="2" borderId="58" xfId="0" applyNumberFormat="1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1" fontId="0" fillId="2" borderId="12" xfId="0" applyNumberFormat="1" applyFill="1" applyBorder="1" applyAlignment="1">
      <alignment horizontal="center"/>
    </xf>
    <xf numFmtId="1" fontId="0" fillId="2" borderId="59" xfId="0" applyNumberFormat="1" applyFill="1" applyBorder="1" applyAlignment="1">
      <alignment horizontal="center"/>
    </xf>
    <xf numFmtId="1" fontId="0" fillId="2" borderId="10" xfId="0" applyNumberFormat="1" applyFill="1" applyBorder="1" applyAlignment="1">
      <alignment horizontal="center"/>
    </xf>
    <xf numFmtId="0" fontId="1" fillId="8" borderId="15" xfId="0" applyFont="1" applyFill="1" applyBorder="1" applyAlignment="1">
      <alignment horizontal="left"/>
    </xf>
    <xf numFmtId="0" fontId="1" fillId="8" borderId="16" xfId="0" applyFont="1" applyFill="1" applyBorder="1" applyAlignment="1">
      <alignment horizontal="left"/>
    </xf>
    <xf numFmtId="0" fontId="1" fillId="8" borderId="17" xfId="0" applyFont="1" applyFill="1" applyBorder="1" applyAlignment="1">
      <alignment horizontal="left"/>
    </xf>
    <xf numFmtId="164" fontId="0" fillId="3" borderId="30" xfId="0" applyNumberFormat="1" applyFill="1" applyBorder="1" applyAlignment="1">
      <alignment horizontal="center"/>
    </xf>
    <xf numFmtId="0" fontId="0" fillId="4" borderId="56" xfId="0" applyFill="1" applyBorder="1" applyAlignment="1">
      <alignment horizontal="left" vertical="center"/>
    </xf>
    <xf numFmtId="0" fontId="5" fillId="6" borderId="52" xfId="0" applyFont="1" applyFill="1" applyBorder="1" applyAlignment="1">
      <alignment horizontal="left"/>
    </xf>
    <xf numFmtId="0" fontId="0" fillId="6" borderId="21" xfId="0" applyFill="1" applyBorder="1"/>
    <xf numFmtId="1" fontId="2" fillId="4" borderId="2" xfId="0" applyNumberFormat="1" applyFont="1" applyFill="1" applyBorder="1" applyAlignment="1">
      <alignment horizontal="center"/>
    </xf>
    <xf numFmtId="0" fontId="0" fillId="6" borderId="0" xfId="0" applyFill="1"/>
    <xf numFmtId="0" fontId="2" fillId="0" borderId="54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44" xfId="0" applyFont="1" applyBorder="1"/>
    <xf numFmtId="1" fontId="0" fillId="0" borderId="12" xfId="0" applyNumberFormat="1" applyBorder="1"/>
    <xf numFmtId="0" fontId="2" fillId="0" borderId="2" xfId="0" applyFont="1" applyBorder="1"/>
    <xf numFmtId="0" fontId="2" fillId="0" borderId="42" xfId="0" applyFont="1" applyBorder="1"/>
    <xf numFmtId="0" fontId="2" fillId="0" borderId="31" xfId="0" applyFont="1" applyBorder="1"/>
    <xf numFmtId="0" fontId="2" fillId="0" borderId="26" xfId="0" applyFont="1" applyBorder="1"/>
    <xf numFmtId="0" fontId="2" fillId="0" borderId="62" xfId="0" applyFont="1" applyBorder="1"/>
    <xf numFmtId="1" fontId="0" fillId="0" borderId="45" xfId="0" applyNumberFormat="1" applyBorder="1"/>
    <xf numFmtId="1" fontId="0" fillId="0" borderId="40" xfId="0" applyNumberFormat="1" applyBorder="1"/>
    <xf numFmtId="1" fontId="0" fillId="0" borderId="3" xfId="0" applyNumberFormat="1" applyBorder="1"/>
    <xf numFmtId="1" fontId="0" fillId="0" borderId="47" xfId="0" applyNumberFormat="1" applyBorder="1"/>
    <xf numFmtId="1" fontId="0" fillId="0" borderId="5" xfId="0" applyNumberFormat="1" applyBorder="1"/>
    <xf numFmtId="1" fontId="0" fillId="0" borderId="36" xfId="0" applyNumberFormat="1" applyBorder="1"/>
    <xf numFmtId="1" fontId="0" fillId="0" borderId="63" xfId="0" applyNumberFormat="1" applyBorder="1"/>
    <xf numFmtId="1" fontId="0" fillId="0" borderId="37" xfId="0" applyNumberFormat="1" applyBorder="1"/>
    <xf numFmtId="0" fontId="0" fillId="10" borderId="60" xfId="0" applyFill="1" applyBorder="1" applyAlignment="1">
      <alignment horizontal="center"/>
    </xf>
    <xf numFmtId="0" fontId="0" fillId="10" borderId="2" xfId="0" applyFill="1" applyBorder="1" applyAlignment="1">
      <alignment horizontal="center"/>
    </xf>
    <xf numFmtId="0" fontId="2" fillId="10" borderId="17" xfId="0" applyFont="1" applyFill="1" applyBorder="1"/>
    <xf numFmtId="0" fontId="2" fillId="10" borderId="2" xfId="0" applyFont="1" applyFill="1" applyBorder="1" applyAlignment="1">
      <alignment horizontal="center"/>
    </xf>
    <xf numFmtId="14" fontId="0" fillId="0" borderId="0" xfId="0" applyNumberFormat="1" applyFill="1" applyBorder="1"/>
    <xf numFmtId="0" fontId="0" fillId="10" borderId="64" xfId="0" applyFill="1" applyBorder="1" applyAlignment="1">
      <alignment wrapText="1"/>
    </xf>
    <xf numFmtId="0" fontId="5" fillId="10" borderId="58" xfId="0" applyFont="1" applyFill="1" applyBorder="1" applyAlignment="1">
      <alignment wrapText="1"/>
    </xf>
    <xf numFmtId="0" fontId="5" fillId="10" borderId="66" xfId="0" applyFont="1" applyFill="1" applyBorder="1" applyAlignment="1">
      <alignment wrapText="1"/>
    </xf>
    <xf numFmtId="0" fontId="0" fillId="10" borderId="57" xfId="0" applyFill="1" applyBorder="1" applyAlignment="1">
      <alignment wrapText="1"/>
    </xf>
    <xf numFmtId="0" fontId="5" fillId="10" borderId="65" xfId="0" applyFont="1" applyFill="1" applyBorder="1" applyAlignment="1">
      <alignment wrapText="1"/>
    </xf>
    <xf numFmtId="0" fontId="0" fillId="10" borderId="24" xfId="0" applyFill="1" applyBorder="1" applyAlignment="1">
      <alignment wrapText="1"/>
    </xf>
    <xf numFmtId="0" fontId="0" fillId="10" borderId="17" xfId="0" applyFill="1" applyBorder="1" applyAlignment="1">
      <alignment wrapText="1"/>
    </xf>
    <xf numFmtId="0" fontId="0" fillId="10" borderId="60" xfId="0" applyFill="1" applyBorder="1" applyAlignment="1">
      <alignment horizontal="center" vertical="center"/>
    </xf>
    <xf numFmtId="0" fontId="0" fillId="10" borderId="2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2" borderId="34" xfId="0" applyFill="1" applyBorder="1" applyAlignment="1">
      <alignment horizontal="center" vertical="center"/>
    </xf>
    <xf numFmtId="0" fontId="1" fillId="8" borderId="15" xfId="0" applyFont="1" applyFill="1" applyBorder="1" applyAlignment="1">
      <alignment horizontal="center"/>
    </xf>
    <xf numFmtId="0" fontId="1" fillId="8" borderId="17" xfId="0" applyFont="1" applyFill="1" applyBorder="1" applyAlignment="1">
      <alignment horizontal="center"/>
    </xf>
    <xf numFmtId="0" fontId="3" fillId="7" borderId="15" xfId="0" applyFont="1" applyFill="1" applyBorder="1" applyAlignment="1">
      <alignment horizontal="center"/>
    </xf>
    <xf numFmtId="0" fontId="3" fillId="7" borderId="17" xfId="0" applyFont="1" applyFill="1" applyBorder="1" applyAlignment="1">
      <alignment horizontal="center"/>
    </xf>
    <xf numFmtId="0" fontId="1" fillId="8" borderId="52" xfId="0" applyFont="1" applyFill="1" applyBorder="1" applyAlignment="1">
      <alignment horizontal="center"/>
    </xf>
    <xf numFmtId="2" fontId="0" fillId="4" borderId="29" xfId="0" applyNumberFormat="1" applyFill="1" applyBorder="1"/>
    <xf numFmtId="0" fontId="3" fillId="7" borderId="67" xfId="0" applyFont="1" applyFill="1" applyBorder="1" applyAlignment="1">
      <alignment horizontal="center"/>
    </xf>
    <xf numFmtId="0" fontId="3" fillId="7" borderId="53" xfId="0" applyFont="1" applyFill="1" applyBorder="1" applyAlignment="1">
      <alignment horizontal="center"/>
    </xf>
    <xf numFmtId="0" fontId="3" fillId="7" borderId="68" xfId="0" applyFont="1" applyFill="1" applyBorder="1" applyAlignment="1">
      <alignment horizontal="center"/>
    </xf>
    <xf numFmtId="2" fontId="0" fillId="4" borderId="1" xfId="0" applyNumberFormat="1" applyFill="1" applyBorder="1"/>
    <xf numFmtId="2" fontId="0" fillId="4" borderId="7" xfId="0" applyNumberFormat="1" applyFill="1" applyBorder="1"/>
    <xf numFmtId="2" fontId="0" fillId="4" borderId="46" xfId="0" applyNumberFormat="1" applyFill="1" applyBorder="1"/>
    <xf numFmtId="0" fontId="3" fillId="7" borderId="21" xfId="0" applyFont="1" applyFill="1" applyBorder="1" applyAlignment="1">
      <alignment horizontal="center"/>
    </xf>
    <xf numFmtId="0" fontId="0" fillId="4" borderId="25" xfId="0" applyFill="1" applyBorder="1"/>
    <xf numFmtId="2" fontId="0" fillId="4" borderId="31" xfId="0" applyNumberFormat="1" applyFill="1" applyBorder="1"/>
    <xf numFmtId="0" fontId="3" fillId="7" borderId="44" xfId="0" applyFont="1" applyFill="1" applyBorder="1" applyAlignment="1">
      <alignment horizontal="center"/>
    </xf>
    <xf numFmtId="0" fontId="3" fillId="7" borderId="16" xfId="0" applyFont="1" applyFill="1" applyBorder="1" applyAlignment="1">
      <alignment horizontal="center"/>
    </xf>
    <xf numFmtId="2" fontId="0" fillId="4" borderId="50" xfId="0" applyNumberFormat="1" applyFill="1" applyBorder="1"/>
    <xf numFmtId="0" fontId="0" fillId="0" borderId="5" xfId="0" applyBorder="1"/>
    <xf numFmtId="2" fontId="0" fillId="4" borderId="58" xfId="0" applyNumberFormat="1" applyFill="1" applyBorder="1"/>
    <xf numFmtId="0" fontId="0" fillId="0" borderId="4" xfId="0" applyBorder="1"/>
    <xf numFmtId="0" fontId="0" fillId="4" borderId="58" xfId="0" applyFill="1" applyBorder="1"/>
    <xf numFmtId="0" fontId="0" fillId="4" borderId="65" xfId="0" applyFill="1" applyBorder="1"/>
    <xf numFmtId="0" fontId="0" fillId="0" borderId="32" xfId="0" applyBorder="1"/>
    <xf numFmtId="0" fontId="0" fillId="3" borderId="58" xfId="0" applyFill="1" applyBorder="1"/>
    <xf numFmtId="0" fontId="0" fillId="11" borderId="56" xfId="0" applyFont="1" applyFill="1" applyBorder="1" applyAlignment="1">
      <alignment horizontal="left" vertical="center"/>
    </xf>
    <xf numFmtId="0" fontId="0" fillId="11" borderId="56" xfId="0" applyFont="1" applyFill="1" applyBorder="1" applyAlignment="1">
      <alignment horizontal="center" vertical="center" wrapText="1"/>
    </xf>
    <xf numFmtId="0" fontId="0" fillId="11" borderId="56" xfId="0" applyFill="1" applyBorder="1" applyAlignment="1">
      <alignment horizontal="left" vertical="center"/>
    </xf>
    <xf numFmtId="0" fontId="0" fillId="11" borderId="11" xfId="0" applyFill="1" applyBorder="1" applyAlignment="1">
      <alignment horizontal="left" vertical="center"/>
    </xf>
    <xf numFmtId="0" fontId="9" fillId="12" borderId="43" xfId="0" applyFont="1" applyFill="1" applyBorder="1" applyAlignment="1">
      <alignment horizontal="center"/>
    </xf>
    <xf numFmtId="0" fontId="0" fillId="13" borderId="0" xfId="0" applyFill="1" applyAlignment="1"/>
    <xf numFmtId="0" fontId="10" fillId="14" borderId="16" xfId="0" applyFont="1" applyFill="1" applyBorder="1" applyAlignment="1"/>
    <xf numFmtId="0" fontId="11" fillId="15" borderId="69" xfId="0" applyFont="1" applyFill="1" applyBorder="1" applyAlignment="1">
      <alignment horizontal="left"/>
    </xf>
    <xf numFmtId="1" fontId="0" fillId="16" borderId="3" xfId="0" applyNumberFormat="1" applyFont="1" applyFill="1" applyBorder="1" applyAlignment="1">
      <alignment horizontal="center"/>
    </xf>
    <xf numFmtId="1" fontId="0" fillId="16" borderId="6" xfId="0" applyNumberFormat="1" applyFont="1" applyFill="1" applyBorder="1" applyAlignment="1">
      <alignment horizontal="center"/>
    </xf>
    <xf numFmtId="0" fontId="0" fillId="16" borderId="40" xfId="0" applyFont="1" applyFill="1" applyBorder="1" applyAlignment="1">
      <alignment horizontal="center"/>
    </xf>
    <xf numFmtId="0" fontId="0" fillId="16" borderId="8" xfId="0" applyFont="1" applyFill="1" applyBorder="1" applyAlignment="1">
      <alignment horizontal="center"/>
    </xf>
    <xf numFmtId="0" fontId="9" fillId="17" borderId="16" xfId="0" applyFont="1" applyFill="1" applyBorder="1" applyAlignment="1"/>
    <xf numFmtId="0" fontId="0" fillId="11" borderId="40" xfId="0" applyFill="1" applyBorder="1" applyAlignment="1">
      <alignment horizontal="center"/>
    </xf>
    <xf numFmtId="0" fontId="0" fillId="11" borderId="8" xfId="0" applyFill="1" applyBorder="1" applyAlignment="1">
      <alignment horizontal="center"/>
    </xf>
    <xf numFmtId="0" fontId="0" fillId="4" borderId="40" xfId="0" applyFill="1" applyBorder="1" applyAlignment="1"/>
    <xf numFmtId="0" fontId="0" fillId="4" borderId="42" xfId="0" applyFill="1" applyBorder="1" applyAlignment="1"/>
    <xf numFmtId="0" fontId="0" fillId="18" borderId="31" xfId="0" applyFill="1" applyBorder="1" applyAlignment="1"/>
    <xf numFmtId="0" fontId="0" fillId="4" borderId="31" xfId="0" applyFill="1" applyBorder="1" applyAlignment="1"/>
    <xf numFmtId="2" fontId="0" fillId="4" borderId="40" xfId="0" applyNumberFormat="1" applyFill="1" applyBorder="1" applyAlignment="1"/>
    <xf numFmtId="0" fontId="0" fillId="10" borderId="52" xfId="0" applyFill="1" applyBorder="1" applyAlignment="1">
      <alignment horizontal="center" vertical="center"/>
    </xf>
    <xf numFmtId="0" fontId="0" fillId="10" borderId="27" xfId="0" applyFill="1" applyBorder="1" applyAlignment="1">
      <alignment horizontal="center" vertical="center"/>
    </xf>
    <xf numFmtId="0" fontId="0" fillId="10" borderId="60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2" borderId="34" xfId="0" applyFill="1" applyBorder="1" applyAlignment="1">
      <alignment horizontal="center" vertical="center"/>
    </xf>
    <xf numFmtId="0" fontId="1" fillId="8" borderId="15" xfId="0" applyFont="1" applyFill="1" applyBorder="1" applyAlignment="1">
      <alignment horizontal="center"/>
    </xf>
    <xf numFmtId="0" fontId="1" fillId="8" borderId="17" xfId="0" applyFont="1" applyFill="1" applyBorder="1" applyAlignment="1">
      <alignment horizontal="center"/>
    </xf>
    <xf numFmtId="0" fontId="3" fillId="7" borderId="15" xfId="0" applyFont="1" applyFill="1" applyBorder="1" applyAlignment="1">
      <alignment horizontal="center"/>
    </xf>
    <xf numFmtId="0" fontId="3" fillId="7" borderId="17" xfId="0" applyFont="1" applyFill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Wind speed magnitude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'CASE - TOOL'!$V$13:$BG$13</c:f>
              <c:numCache>
                <c:formatCode>General</c:formatCode>
                <c:ptCount val="38"/>
                <c:pt idx="0">
                  <c:v>10.586643199999999</c:v>
                </c:pt>
                <c:pt idx="1">
                  <c:v>11.5039134</c:v>
                </c:pt>
                <c:pt idx="2">
                  <c:v>6.9730919999999994</c:v>
                </c:pt>
                <c:pt idx="3">
                  <c:v>8.7335303999999994</c:v>
                </c:pt>
                <c:pt idx="4">
                  <c:v>10.028908400000001</c:v>
                </c:pt>
                <c:pt idx="5">
                  <c:v>2.75874708</c:v>
                </c:pt>
                <c:pt idx="6">
                  <c:v>4.8074727799999994</c:v>
                </c:pt>
                <c:pt idx="7">
                  <c:v>12.391029899999999</c:v>
                </c:pt>
                <c:pt idx="8">
                  <c:v>13.2339606</c:v>
                </c:pt>
                <c:pt idx="9">
                  <c:v>13.58604032</c:v>
                </c:pt>
                <c:pt idx="10">
                  <c:v>9.5680221000000003</c:v>
                </c:pt>
                <c:pt idx="11">
                  <c:v>10.8925719</c:v>
                </c:pt>
                <c:pt idx="12">
                  <c:v>12.215103900000001</c:v>
                </c:pt>
                <c:pt idx="13">
                  <c:v>6.6028633999999995</c:v>
                </c:pt>
                <c:pt idx="14">
                  <c:v>7.678655599999999</c:v>
                </c:pt>
                <c:pt idx="15">
                  <c:v>10.218431300000001</c:v>
                </c:pt>
                <c:pt idx="16">
                  <c:v>5.46877485</c:v>
                </c:pt>
                <c:pt idx="17">
                  <c:v>7.2509352299999996</c:v>
                </c:pt>
                <c:pt idx="18">
                  <c:v>7.7811084000000008</c:v>
                </c:pt>
                <c:pt idx="19">
                  <c:v>14.0541009</c:v>
                </c:pt>
                <c:pt idx="20">
                  <c:v>4.5948399000000002</c:v>
                </c:pt>
                <c:pt idx="21">
                  <c:v>6.9532532999999992</c:v>
                </c:pt>
                <c:pt idx="22">
                  <c:v>1.3776405999999999</c:v>
                </c:pt>
                <c:pt idx="23">
                  <c:v>4.8134876999999996</c:v>
                </c:pt>
                <c:pt idx="24">
                  <c:v>10.209942399999999</c:v>
                </c:pt>
                <c:pt idx="25">
                  <c:v>10.2096141</c:v>
                </c:pt>
                <c:pt idx="26">
                  <c:v>10.9217906</c:v>
                </c:pt>
                <c:pt idx="27">
                  <c:v>11.480510299999999</c:v>
                </c:pt>
                <c:pt idx="28">
                  <c:v>12.064931199999998</c:v>
                </c:pt>
                <c:pt idx="29">
                  <c:v>13.668323129999999</c:v>
                </c:pt>
                <c:pt idx="30">
                  <c:v>13.42994244</c:v>
                </c:pt>
                <c:pt idx="31">
                  <c:v>12.500397700000001</c:v>
                </c:pt>
                <c:pt idx="32">
                  <c:v>13.780017299999999</c:v>
                </c:pt>
                <c:pt idx="33">
                  <c:v>9.4917157999999997</c:v>
                </c:pt>
                <c:pt idx="34">
                  <c:v>9.8074934999999996</c:v>
                </c:pt>
                <c:pt idx="35">
                  <c:v>10.391914399999999</c:v>
                </c:pt>
                <c:pt idx="36">
                  <c:v>10.850268099999999</c:v>
                </c:pt>
                <c:pt idx="37">
                  <c:v>11.891964</c:v>
                </c:pt>
              </c:numCache>
            </c:numRef>
          </c:xVal>
          <c:yVal>
            <c:numRef>
              <c:f>'CASE - TOOL'!$V$21:$BG$21</c:f>
              <c:numCache>
                <c:formatCode>General</c:formatCode>
                <c:ptCount val="38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8E3-41EF-B85B-2BB6DC6475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4008672"/>
        <c:axId val="374005064"/>
      </c:scatterChart>
      <c:valAx>
        <c:axId val="3740086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600" b="1">
                    <a:latin typeface="Arial" panose="020B0604020202020204" pitchFamily="34" charset="0"/>
                    <a:cs typeface="Arial" panose="020B0604020202020204" pitchFamily="34" charset="0"/>
                  </a:rPr>
                  <a:t>Measurements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74005064"/>
        <c:crosses val="autoZero"/>
        <c:crossBetween val="midCat"/>
      </c:valAx>
      <c:valAx>
        <c:axId val="374005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600" b="1">
                    <a:latin typeface="Arial" panose="020B0604020202020204" pitchFamily="34" charset="0"/>
                    <a:cs typeface="Arial" panose="020B0604020202020204" pitchFamily="34" charset="0"/>
                  </a:rPr>
                  <a:t>Simulations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7400867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Wind direction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'CASE - TOOL'!$V$17:$AT$17</c:f>
              <c:numCache>
                <c:formatCode>0.00</c:formatCode>
                <c:ptCount val="25"/>
                <c:pt idx="0">
                  <c:v>1.6694459599414555</c:v>
                </c:pt>
                <c:pt idx="1">
                  <c:v>-0.23522431565308399</c:v>
                </c:pt>
                <c:pt idx="2">
                  <c:v>-23.172602167611984</c:v>
                </c:pt>
                <c:pt idx="3">
                  <c:v>-11.219546736594724</c:v>
                </c:pt>
                <c:pt idx="4">
                  <c:v>-8.0936018025469725</c:v>
                </c:pt>
                <c:pt idx="5">
                  <c:v>-25.07893531504148</c:v>
                </c:pt>
                <c:pt idx="6">
                  <c:v>0.72737996192766485</c:v>
                </c:pt>
                <c:pt idx="7">
                  <c:v>4.1304503556513614</c:v>
                </c:pt>
                <c:pt idx="8">
                  <c:v>4.6498444311962928</c:v>
                </c:pt>
                <c:pt idx="9">
                  <c:v>1.686730818325318</c:v>
                </c:pt>
                <c:pt idx="10">
                  <c:v>2.5752880279937247</c:v>
                </c:pt>
                <c:pt idx="11">
                  <c:v>-0.15202955528907838</c:v>
                </c:pt>
                <c:pt idx="12">
                  <c:v>1.0684129608413941</c:v>
                </c:pt>
                <c:pt idx="13">
                  <c:v>-23.927586493444903</c:v>
                </c:pt>
                <c:pt idx="14">
                  <c:v>-7.4538503185669649</c:v>
                </c:pt>
                <c:pt idx="15">
                  <c:v>-0.73841914720571378</c:v>
                </c:pt>
                <c:pt idx="16">
                  <c:v>9.3171017424427571</c:v>
                </c:pt>
                <c:pt idx="17">
                  <c:v>2.5016748684652685</c:v>
                </c:pt>
                <c:pt idx="18">
                  <c:v>1.7745192295855459</c:v>
                </c:pt>
                <c:pt idx="19">
                  <c:v>0.58127484289216713</c:v>
                </c:pt>
                <c:pt idx="20">
                  <c:v>-5.0065913669239466</c:v>
                </c:pt>
                <c:pt idx="21">
                  <c:v>-2.3700147891743346</c:v>
                </c:pt>
                <c:pt idx="22">
                  <c:v>2.168621651654866</c:v>
                </c:pt>
                <c:pt idx="23">
                  <c:v>-4.1321873225846186</c:v>
                </c:pt>
                <c:pt idx="24">
                  <c:v>6.5277209678950718E-2</c:v>
                </c:pt>
              </c:numCache>
            </c:numRef>
          </c:xVal>
          <c:yVal>
            <c:numRef>
              <c:f>'CASE - TOOL'!$V$24:$BG$24</c:f>
              <c:numCache>
                <c:formatCode>General</c:formatCode>
                <c:ptCount val="38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42E-4B40-8FBC-5A3CFA2256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4008672"/>
        <c:axId val="374005064"/>
      </c:scatterChart>
      <c:valAx>
        <c:axId val="3740086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600" b="1">
                    <a:latin typeface="Arial" panose="020B0604020202020204" pitchFamily="34" charset="0"/>
                    <a:cs typeface="Arial" panose="020B0604020202020204" pitchFamily="34" charset="0"/>
                  </a:rPr>
                  <a:t>Measurements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74005064"/>
        <c:crosses val="autoZero"/>
        <c:crossBetween val="midCat"/>
      </c:valAx>
      <c:valAx>
        <c:axId val="374005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600" b="1">
                    <a:latin typeface="Arial" panose="020B0604020202020204" pitchFamily="34" charset="0"/>
                    <a:cs typeface="Arial" panose="020B0604020202020204" pitchFamily="34" charset="0"/>
                  </a:rPr>
                  <a:t>Simulations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7400867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Wind speed magnitude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'[1]Bolund Hill - COM'!$V$13:$BG$13</c:f>
              <c:numCache>
                <c:formatCode>General</c:formatCode>
                <c:ptCount val="38"/>
                <c:pt idx="0">
                  <c:v>10.586643199999999</c:v>
                </c:pt>
                <c:pt idx="1">
                  <c:v>11.5039134</c:v>
                </c:pt>
                <c:pt idx="2">
                  <c:v>6.9730919999999994</c:v>
                </c:pt>
                <c:pt idx="3">
                  <c:v>8.7335303999999994</c:v>
                </c:pt>
                <c:pt idx="4">
                  <c:v>10.028908400000001</c:v>
                </c:pt>
                <c:pt idx="5">
                  <c:v>2.75874708</c:v>
                </c:pt>
                <c:pt idx="6">
                  <c:v>4.8074727799999994</c:v>
                </c:pt>
                <c:pt idx="7">
                  <c:v>12.391029899999999</c:v>
                </c:pt>
                <c:pt idx="8">
                  <c:v>13.2339606</c:v>
                </c:pt>
                <c:pt idx="9">
                  <c:v>13.58604032</c:v>
                </c:pt>
                <c:pt idx="10">
                  <c:v>9.5680221000000003</c:v>
                </c:pt>
                <c:pt idx="11">
                  <c:v>10.8925719</c:v>
                </c:pt>
                <c:pt idx="12">
                  <c:v>12.215103900000001</c:v>
                </c:pt>
                <c:pt idx="13">
                  <c:v>6.6028633999999995</c:v>
                </c:pt>
                <c:pt idx="14">
                  <c:v>7.678655599999999</c:v>
                </c:pt>
                <c:pt idx="15">
                  <c:v>10.218431300000001</c:v>
                </c:pt>
                <c:pt idx="16">
                  <c:v>5.46877485</c:v>
                </c:pt>
                <c:pt idx="17">
                  <c:v>7.2509352299999996</c:v>
                </c:pt>
                <c:pt idx="18">
                  <c:v>7.7811084000000008</c:v>
                </c:pt>
                <c:pt idx="19">
                  <c:v>14.0541009</c:v>
                </c:pt>
                <c:pt idx="20">
                  <c:v>4.5948399000000002</c:v>
                </c:pt>
                <c:pt idx="21">
                  <c:v>6.9532532999999992</c:v>
                </c:pt>
                <c:pt idx="22">
                  <c:v>1.3776405999999999</c:v>
                </c:pt>
                <c:pt idx="23">
                  <c:v>4.8134876999999996</c:v>
                </c:pt>
                <c:pt idx="24">
                  <c:v>10.209942399999999</c:v>
                </c:pt>
                <c:pt idx="25">
                  <c:v>10.2096141</c:v>
                </c:pt>
                <c:pt idx="26">
                  <c:v>10.9217906</c:v>
                </c:pt>
                <c:pt idx="27">
                  <c:v>11.480510299999999</c:v>
                </c:pt>
                <c:pt idx="28">
                  <c:v>12.064931199999998</c:v>
                </c:pt>
                <c:pt idx="29">
                  <c:v>13.668323129999999</c:v>
                </c:pt>
                <c:pt idx="30">
                  <c:v>13.42994244</c:v>
                </c:pt>
                <c:pt idx="31">
                  <c:v>12.500397700000001</c:v>
                </c:pt>
                <c:pt idx="32">
                  <c:v>13.780017299999999</c:v>
                </c:pt>
                <c:pt idx="33">
                  <c:v>9.4917157999999997</c:v>
                </c:pt>
                <c:pt idx="34">
                  <c:v>9.8074934999999996</c:v>
                </c:pt>
                <c:pt idx="35">
                  <c:v>10.391914399999999</c:v>
                </c:pt>
                <c:pt idx="36">
                  <c:v>10.850268099999999</c:v>
                </c:pt>
                <c:pt idx="37">
                  <c:v>11.891964</c:v>
                </c:pt>
              </c:numCache>
            </c:numRef>
          </c:xVal>
          <c:yVal>
            <c:numRef>
              <c:f>'[1]Bolund Hill - COM'!$V$21:$BG$21</c:f>
              <c:numCache>
                <c:formatCode>General</c:formatCode>
                <c:ptCount val="38"/>
                <c:pt idx="11">
                  <c:v>11</c:v>
                </c:pt>
                <c:pt idx="19">
                  <c:v>12.5</c:v>
                </c:pt>
                <c:pt idx="21">
                  <c:v>7.7</c:v>
                </c:pt>
                <c:pt idx="23">
                  <c:v>9.1999999999999993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58-4C3E-BEC5-59CE489E9F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4008672"/>
        <c:axId val="374005064"/>
      </c:scatterChart>
      <c:valAx>
        <c:axId val="3740086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600" b="1">
                    <a:latin typeface="Arial" panose="020B0604020202020204" pitchFamily="34" charset="0"/>
                    <a:cs typeface="Arial" panose="020B0604020202020204" pitchFamily="34" charset="0"/>
                  </a:rPr>
                  <a:t>Measurements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74005064"/>
        <c:crosses val="autoZero"/>
        <c:crossBetween val="midCat"/>
      </c:valAx>
      <c:valAx>
        <c:axId val="374005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600" b="1">
                    <a:latin typeface="Arial" panose="020B0604020202020204" pitchFamily="34" charset="0"/>
                    <a:cs typeface="Arial" panose="020B0604020202020204" pitchFamily="34" charset="0"/>
                  </a:rPr>
                  <a:t>Simulations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7400867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Wind direction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'[1]Bolund Hill - COM'!$V$17:$AT$17</c:f>
              <c:numCache>
                <c:formatCode>General</c:formatCode>
                <c:ptCount val="25"/>
                <c:pt idx="0">
                  <c:v>1.6694459599414555</c:v>
                </c:pt>
                <c:pt idx="1">
                  <c:v>-0.23522431565308399</c:v>
                </c:pt>
                <c:pt idx="2">
                  <c:v>-23.172602167611984</c:v>
                </c:pt>
                <c:pt idx="3">
                  <c:v>-11.219546736594724</c:v>
                </c:pt>
                <c:pt idx="4">
                  <c:v>-8.0936018025469725</c:v>
                </c:pt>
                <c:pt idx="5">
                  <c:v>-25.07893531504148</c:v>
                </c:pt>
                <c:pt idx="6">
                  <c:v>0.72737996192766485</c:v>
                </c:pt>
                <c:pt idx="7">
                  <c:v>4.1304503556513614</c:v>
                </c:pt>
                <c:pt idx="8">
                  <c:v>4.6498444311962928</c:v>
                </c:pt>
                <c:pt idx="9">
                  <c:v>1.686730818325318</c:v>
                </c:pt>
                <c:pt idx="10">
                  <c:v>2.5752880279937247</c:v>
                </c:pt>
                <c:pt idx="11">
                  <c:v>-0.15202955528907838</c:v>
                </c:pt>
                <c:pt idx="12">
                  <c:v>1.0684129608413941</c:v>
                </c:pt>
                <c:pt idx="13">
                  <c:v>-23.927586493444903</c:v>
                </c:pt>
                <c:pt idx="14">
                  <c:v>-7.4538503185669649</c:v>
                </c:pt>
                <c:pt idx="15">
                  <c:v>-0.73841914720571378</c:v>
                </c:pt>
                <c:pt idx="16">
                  <c:v>9.3171017424427571</c:v>
                </c:pt>
                <c:pt idx="17">
                  <c:v>2.5016748684652685</c:v>
                </c:pt>
                <c:pt idx="18">
                  <c:v>1.7745192295855459</c:v>
                </c:pt>
                <c:pt idx="19">
                  <c:v>0.58127484289216713</c:v>
                </c:pt>
                <c:pt idx="20">
                  <c:v>-5.0065913669239466</c:v>
                </c:pt>
                <c:pt idx="21">
                  <c:v>-2.3700147891743346</c:v>
                </c:pt>
                <c:pt idx="22">
                  <c:v>2.168621651654866</c:v>
                </c:pt>
                <c:pt idx="23">
                  <c:v>-4.1321873225846186</c:v>
                </c:pt>
                <c:pt idx="24">
                  <c:v>6.5277209678950718E-2</c:v>
                </c:pt>
              </c:numCache>
            </c:numRef>
          </c:xVal>
          <c:yVal>
            <c:numRef>
              <c:f>'[1]Bolund Hill - COM'!$V$24:$BG$24</c:f>
              <c:numCache>
                <c:formatCode>General</c:formatCode>
                <c:ptCount val="38"/>
                <c:pt idx="11">
                  <c:v>0</c:v>
                </c:pt>
                <c:pt idx="19">
                  <c:v>1.65</c:v>
                </c:pt>
                <c:pt idx="21">
                  <c:v>1.5</c:v>
                </c:pt>
                <c:pt idx="23">
                  <c:v>-1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04A-4192-9E91-0E80ECCE46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4008672"/>
        <c:axId val="374005064"/>
      </c:scatterChart>
      <c:valAx>
        <c:axId val="3740086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600" b="1">
                    <a:latin typeface="Arial" panose="020B0604020202020204" pitchFamily="34" charset="0"/>
                    <a:cs typeface="Arial" panose="020B0604020202020204" pitchFamily="34" charset="0"/>
                  </a:rPr>
                  <a:t>Measurements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74005064"/>
        <c:crosses val="autoZero"/>
        <c:crossBetween val="midCat"/>
      </c:valAx>
      <c:valAx>
        <c:axId val="374005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600" b="1">
                    <a:latin typeface="Arial" panose="020B0604020202020204" pitchFamily="34" charset="0"/>
                    <a:cs typeface="Arial" panose="020B0604020202020204" pitchFamily="34" charset="0"/>
                  </a:rPr>
                  <a:t>Simulations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7400867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891117</xdr:colOff>
      <xdr:row>34</xdr:row>
      <xdr:rowOff>100543</xdr:rowOff>
    </xdr:from>
    <xdr:to>
      <xdr:col>24</xdr:col>
      <xdr:colOff>44450</xdr:colOff>
      <xdr:row>53</xdr:row>
      <xdr:rowOff>122767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25</xdr:col>
      <xdr:colOff>415925</xdr:colOff>
      <xdr:row>34</xdr:row>
      <xdr:rowOff>161926</xdr:rowOff>
    </xdr:from>
    <xdr:to>
      <xdr:col>34</xdr:col>
      <xdr:colOff>407458</xdr:colOff>
      <xdr:row>53</xdr:row>
      <xdr:rowOff>170392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20</xdr:col>
      <xdr:colOff>1421877</xdr:colOff>
      <xdr:row>44</xdr:row>
      <xdr:rowOff>120650</xdr:rowOff>
    </xdr:from>
    <xdr:to>
      <xdr:col>28</xdr:col>
      <xdr:colOff>391060</xdr:colOff>
      <xdr:row>63</xdr:row>
      <xdr:rowOff>123825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730F08E3-A889-49E0-B030-13C999A78F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29</xdr:col>
      <xdr:colOff>35915</xdr:colOff>
      <xdr:row>44</xdr:row>
      <xdr:rowOff>101530</xdr:rowOff>
    </xdr:from>
    <xdr:to>
      <xdr:col>38</xdr:col>
      <xdr:colOff>27448</xdr:colOff>
      <xdr:row>63</xdr:row>
      <xdr:rowOff>104705</xdr:rowOff>
    </xdr:to>
    <xdr:graphicFrame macro="">
      <xdr:nvGraphicFramePr>
        <xdr:cNvPr id="5" name="Chart 2">
          <a:extLst>
            <a:ext uri="{FF2B5EF4-FFF2-40B4-BE49-F238E27FC236}">
              <a16:creationId xmlns:a16="http://schemas.microsoft.com/office/drawing/2014/main" id="{7FFED838-181C-49C5-9991-21AF168037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327660</xdr:colOff>
      <xdr:row>16</xdr:row>
      <xdr:rowOff>45720</xdr:rowOff>
    </xdr:from>
    <xdr:to>
      <xdr:col>10</xdr:col>
      <xdr:colOff>419100</xdr:colOff>
      <xdr:row>35</xdr:row>
      <xdr:rowOff>147828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220" y="2880360"/>
          <a:ext cx="6126480" cy="343204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barber/switchdrive/Pragmatic%20Choice/Pragmatic%20Choice%20CH/2_Durchfuehrung/WP1_ProcessDesign/Process/Metrics/WindEnergyScienceJournal_2019/PragmaticChoice_ComparisonMetrics_201909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Bolund Hill - COM"/>
      <sheetName val="Bolund Hill - CFD"/>
      <sheetName val="Bolund Hill - Palabos"/>
      <sheetName val="Bolund Hill - FLUENT"/>
      <sheetName val="SUMMARY"/>
    </sheetNames>
    <sheetDataSet>
      <sheetData sheetId="0"/>
      <sheetData sheetId="1">
        <row r="13">
          <cell r="V13">
            <v>10.586643199999999</v>
          </cell>
          <cell r="W13">
            <v>11.5039134</v>
          </cell>
          <cell r="X13">
            <v>6.9730919999999994</v>
          </cell>
          <cell r="Y13">
            <v>8.7335303999999994</v>
          </cell>
          <cell r="Z13">
            <v>10.028908400000001</v>
          </cell>
          <cell r="AA13">
            <v>2.75874708</v>
          </cell>
          <cell r="AB13">
            <v>4.8074727799999994</v>
          </cell>
          <cell r="AC13">
            <v>12.391029899999999</v>
          </cell>
          <cell r="AD13">
            <v>13.2339606</v>
          </cell>
          <cell r="AE13">
            <v>13.58604032</v>
          </cell>
          <cell r="AF13">
            <v>9.5680221000000003</v>
          </cell>
          <cell r="AG13">
            <v>10.8925719</v>
          </cell>
          <cell r="AH13">
            <v>12.215103900000001</v>
          </cell>
          <cell r="AI13">
            <v>6.6028633999999995</v>
          </cell>
          <cell r="AJ13">
            <v>7.678655599999999</v>
          </cell>
          <cell r="AK13">
            <v>10.218431300000001</v>
          </cell>
          <cell r="AL13">
            <v>5.46877485</v>
          </cell>
          <cell r="AM13">
            <v>7.2509352299999996</v>
          </cell>
          <cell r="AN13">
            <v>7.7811084000000008</v>
          </cell>
          <cell r="AO13">
            <v>14.0541009</v>
          </cell>
          <cell r="AP13">
            <v>4.5948399000000002</v>
          </cell>
          <cell r="AQ13">
            <v>6.9532532999999992</v>
          </cell>
          <cell r="AR13">
            <v>1.3776405999999999</v>
          </cell>
          <cell r="AS13">
            <v>4.8134876999999996</v>
          </cell>
          <cell r="AT13">
            <v>10.209942399999999</v>
          </cell>
          <cell r="AU13">
            <v>10.2096141</v>
          </cell>
          <cell r="AV13">
            <v>10.9217906</v>
          </cell>
          <cell r="AW13">
            <v>11.480510299999999</v>
          </cell>
          <cell r="AX13">
            <v>12.064931199999998</v>
          </cell>
          <cell r="AY13">
            <v>13.668323129999999</v>
          </cell>
          <cell r="AZ13">
            <v>13.42994244</v>
          </cell>
          <cell r="BA13">
            <v>12.500397700000001</v>
          </cell>
          <cell r="BB13">
            <v>13.780017299999999</v>
          </cell>
          <cell r="BC13">
            <v>9.4917157999999997</v>
          </cell>
          <cell r="BD13">
            <v>9.8074934999999996</v>
          </cell>
          <cell r="BE13">
            <v>10.391914399999999</v>
          </cell>
          <cell r="BF13">
            <v>10.850268099999999</v>
          </cell>
          <cell r="BG13">
            <v>11.891964</v>
          </cell>
        </row>
        <row r="17">
          <cell r="V17">
            <v>1.6694459599414555</v>
          </cell>
          <cell r="W17">
            <v>-0.23522431565308399</v>
          </cell>
          <cell r="X17">
            <v>-23.172602167611984</v>
          </cell>
          <cell r="Y17">
            <v>-11.219546736594724</v>
          </cell>
          <cell r="Z17">
            <v>-8.0936018025469725</v>
          </cell>
          <cell r="AA17">
            <v>-25.07893531504148</v>
          </cell>
          <cell r="AB17">
            <v>0.72737996192766485</v>
          </cell>
          <cell r="AC17">
            <v>4.1304503556513614</v>
          </cell>
          <cell r="AD17">
            <v>4.6498444311962928</v>
          </cell>
          <cell r="AE17">
            <v>1.686730818325318</v>
          </cell>
          <cell r="AF17">
            <v>2.5752880279937247</v>
          </cell>
          <cell r="AG17">
            <v>-0.15202955528907838</v>
          </cell>
          <cell r="AH17">
            <v>1.0684129608413941</v>
          </cell>
          <cell r="AI17">
            <v>-23.927586493444903</v>
          </cell>
          <cell r="AJ17">
            <v>-7.4538503185669649</v>
          </cell>
          <cell r="AK17">
            <v>-0.73841914720571378</v>
          </cell>
          <cell r="AL17">
            <v>9.3171017424427571</v>
          </cell>
          <cell r="AM17">
            <v>2.5016748684652685</v>
          </cell>
          <cell r="AN17">
            <v>1.7745192295855459</v>
          </cell>
          <cell r="AO17">
            <v>0.58127484289216713</v>
          </cell>
          <cell r="AP17">
            <v>-5.0065913669239466</v>
          </cell>
          <cell r="AQ17">
            <v>-2.3700147891743346</v>
          </cell>
          <cell r="AR17">
            <v>2.168621651654866</v>
          </cell>
          <cell r="AS17">
            <v>-4.1321873225846186</v>
          </cell>
          <cell r="AT17">
            <v>6.5277209678950718E-2</v>
          </cell>
        </row>
        <row r="21">
          <cell r="V21"/>
          <cell r="W21"/>
          <cell r="X21"/>
          <cell r="Y21"/>
          <cell r="Z21"/>
          <cell r="AA21"/>
          <cell r="AB21"/>
          <cell r="AC21"/>
          <cell r="AD21"/>
          <cell r="AE21"/>
          <cell r="AF21"/>
          <cell r="AG21">
            <v>11</v>
          </cell>
          <cell r="AH21"/>
          <cell r="AI21"/>
          <cell r="AJ21"/>
          <cell r="AK21"/>
          <cell r="AL21"/>
          <cell r="AM21"/>
          <cell r="AN21"/>
          <cell r="AO21">
            <v>12.5</v>
          </cell>
          <cell r="AP21"/>
          <cell r="AQ21">
            <v>7.7</v>
          </cell>
          <cell r="AR21"/>
          <cell r="AS21">
            <v>9.1999999999999993</v>
          </cell>
          <cell r="AT21"/>
          <cell r="AU21"/>
          <cell r="AV21"/>
          <cell r="AW21"/>
          <cell r="AX21"/>
          <cell r="AY21"/>
          <cell r="AZ21"/>
          <cell r="BA21"/>
          <cell r="BB21"/>
          <cell r="BC21"/>
          <cell r="BD21"/>
          <cell r="BE21"/>
          <cell r="BF21"/>
          <cell r="BG21"/>
        </row>
        <row r="24">
          <cell r="V24"/>
          <cell r="W24"/>
          <cell r="X24"/>
          <cell r="Y24"/>
          <cell r="Z24"/>
          <cell r="AA24"/>
          <cell r="AB24"/>
          <cell r="AC24"/>
          <cell r="AD24"/>
          <cell r="AE24"/>
          <cell r="AF24"/>
          <cell r="AG24">
            <v>0</v>
          </cell>
          <cell r="AH24"/>
          <cell r="AI24"/>
          <cell r="AJ24"/>
          <cell r="AK24"/>
          <cell r="AL24"/>
          <cell r="AM24"/>
          <cell r="AN24"/>
          <cell r="AO24">
            <v>1.65</v>
          </cell>
          <cell r="AP24"/>
          <cell r="AQ24">
            <v>1.5</v>
          </cell>
          <cell r="AR24"/>
          <cell r="AS24">
            <v>-1</v>
          </cell>
          <cell r="AT24"/>
          <cell r="AU24"/>
          <cell r="AV24"/>
          <cell r="AW24"/>
          <cell r="AX24"/>
          <cell r="AY24"/>
          <cell r="AZ24"/>
          <cell r="BA24"/>
          <cell r="BB24"/>
          <cell r="BC24"/>
          <cell r="BD24"/>
          <cell r="BE24"/>
          <cell r="BF24"/>
          <cell r="BG24"/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2"/>
  <sheetViews>
    <sheetView topLeftCell="A3" zoomScaleNormal="100" workbookViewId="0">
      <selection activeCell="C20" sqref="C20"/>
    </sheetView>
  </sheetViews>
  <sheetFormatPr baseColWidth="10" defaultColWidth="8.796875" defaultRowHeight="13.8" x14ac:dyDescent="0.25"/>
  <cols>
    <col min="2" max="2" width="9.8984375" bestFit="1" customWidth="1"/>
    <col min="3" max="3" width="144.09765625" customWidth="1"/>
  </cols>
  <sheetData>
    <row r="2" spans="2:3" x14ac:dyDescent="0.25">
      <c r="B2" s="5" t="s">
        <v>186</v>
      </c>
      <c r="C2" s="5"/>
    </row>
    <row r="3" spans="2:3" x14ac:dyDescent="0.25">
      <c r="B3" s="5" t="s">
        <v>0</v>
      </c>
      <c r="C3" s="5"/>
    </row>
    <row r="4" spans="2:3" x14ac:dyDescent="0.25">
      <c r="B4" s="5" t="s">
        <v>162</v>
      </c>
      <c r="C4" s="5"/>
    </row>
    <row r="5" spans="2:3" x14ac:dyDescent="0.25">
      <c r="B5" s="182" t="s">
        <v>188</v>
      </c>
      <c r="C5" s="5"/>
    </row>
    <row r="6" spans="2:3" ht="14.4" thickBot="1" x14ac:dyDescent="0.3">
      <c r="B6" s="5"/>
      <c r="C6" s="5"/>
    </row>
    <row r="7" spans="2:3" ht="14.4" thickBot="1" x14ac:dyDescent="0.3">
      <c r="B7" s="181" t="s">
        <v>176</v>
      </c>
      <c r="C7" s="180" t="s">
        <v>177</v>
      </c>
    </row>
    <row r="8" spans="2:3" x14ac:dyDescent="0.25">
      <c r="B8" s="240">
        <v>1</v>
      </c>
      <c r="C8" s="183" t="s">
        <v>159</v>
      </c>
    </row>
    <row r="9" spans="2:3" ht="14.4" x14ac:dyDescent="0.3">
      <c r="B9" s="242"/>
      <c r="C9" s="184" t="s">
        <v>160</v>
      </c>
    </row>
    <row r="10" spans="2:3" ht="15" thickBot="1" x14ac:dyDescent="0.35">
      <c r="B10" s="241"/>
      <c r="C10" s="185" t="s">
        <v>161</v>
      </c>
    </row>
    <row r="11" spans="2:3" x14ac:dyDescent="0.25">
      <c r="B11" s="240">
        <v>2</v>
      </c>
      <c r="C11" s="186" t="s">
        <v>163</v>
      </c>
    </row>
    <row r="12" spans="2:3" ht="14.4" x14ac:dyDescent="0.3">
      <c r="B12" s="242"/>
      <c r="C12" s="184" t="s">
        <v>178</v>
      </c>
    </row>
    <row r="13" spans="2:3" ht="15" thickBot="1" x14ac:dyDescent="0.35">
      <c r="B13" s="241"/>
      <c r="C13" s="187" t="s">
        <v>179</v>
      </c>
    </row>
    <row r="14" spans="2:3" x14ac:dyDescent="0.25">
      <c r="B14" s="240">
        <v>3</v>
      </c>
      <c r="C14" s="183" t="s">
        <v>180</v>
      </c>
    </row>
    <row r="15" spans="2:3" ht="15" thickBot="1" x14ac:dyDescent="0.35">
      <c r="B15" s="241"/>
      <c r="C15" s="185" t="s">
        <v>181</v>
      </c>
    </row>
    <row r="16" spans="2:3" x14ac:dyDescent="0.25">
      <c r="B16" s="240">
        <v>4</v>
      </c>
      <c r="C16" s="186" t="s">
        <v>182</v>
      </c>
    </row>
    <row r="17" spans="2:3" ht="29.4" thickBot="1" x14ac:dyDescent="0.35">
      <c r="B17" s="241"/>
      <c r="C17" s="187" t="s">
        <v>183</v>
      </c>
    </row>
    <row r="18" spans="2:3" ht="28.2" thickBot="1" x14ac:dyDescent="0.3">
      <c r="B18" s="178">
        <v>5</v>
      </c>
      <c r="C18" s="188" t="s">
        <v>203</v>
      </c>
    </row>
    <row r="19" spans="2:3" ht="14.4" thickBot="1" x14ac:dyDescent="0.3">
      <c r="B19" s="179">
        <v>6</v>
      </c>
      <c r="C19" s="189" t="s">
        <v>184</v>
      </c>
    </row>
    <row r="20" spans="2:3" ht="27.6" x14ac:dyDescent="0.25">
      <c r="B20" s="190">
        <v>7</v>
      </c>
      <c r="C20" s="188" t="s">
        <v>204</v>
      </c>
    </row>
    <row r="21" spans="2:3" ht="14.4" thickBot="1" x14ac:dyDescent="0.3">
      <c r="B21" s="178">
        <v>8</v>
      </c>
      <c r="C21" s="188" t="s">
        <v>185</v>
      </c>
    </row>
    <row r="22" spans="2:3" ht="28.2" thickBot="1" x14ac:dyDescent="0.3">
      <c r="B22" s="191">
        <v>9</v>
      </c>
      <c r="C22" s="189" t="s">
        <v>187</v>
      </c>
    </row>
  </sheetData>
  <mergeCells count="4">
    <mergeCell ref="B16:B17"/>
    <mergeCell ref="B14:B15"/>
    <mergeCell ref="B11:B13"/>
    <mergeCell ref="B8:B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BJ86"/>
  <sheetViews>
    <sheetView tabSelected="1" zoomScale="80" zoomScaleNormal="80" workbookViewId="0">
      <selection activeCell="E16" sqref="E16"/>
    </sheetView>
  </sheetViews>
  <sheetFormatPr baseColWidth="10" defaultColWidth="8.69921875" defaultRowHeight="13.8" x14ac:dyDescent="0.25"/>
  <cols>
    <col min="1" max="1" width="6.8984375" customWidth="1"/>
    <col min="2" max="2" width="30.5" customWidth="1"/>
    <col min="3" max="3" width="45.8984375" customWidth="1"/>
    <col min="4" max="4" width="88.8984375" bestFit="1" customWidth="1"/>
    <col min="5" max="5" width="106.09765625" bestFit="1" customWidth="1"/>
    <col min="6" max="6" width="18.5" customWidth="1"/>
    <col min="7" max="7" width="18" customWidth="1"/>
    <col min="8" max="8" width="15.09765625" customWidth="1"/>
    <col min="9" max="9" width="15.59765625" customWidth="1"/>
    <col min="10" max="10" width="14.69921875" bestFit="1" customWidth="1"/>
    <col min="11" max="11" width="29.09765625" customWidth="1"/>
    <col min="12" max="12" width="71.09765625" bestFit="1" customWidth="1"/>
    <col min="13" max="13" width="14.09765625" bestFit="1" customWidth="1"/>
    <col min="14" max="14" width="14.8984375" bestFit="1" customWidth="1"/>
    <col min="15" max="15" width="14.19921875" bestFit="1" customWidth="1"/>
    <col min="16" max="16" width="14.8984375" bestFit="1" customWidth="1"/>
    <col min="17" max="17" width="14.09765625" bestFit="1" customWidth="1"/>
    <col min="19" max="19" width="8.69921875" customWidth="1"/>
    <col min="20" max="20" width="32.5" bestFit="1" customWidth="1"/>
    <col min="21" max="21" width="30.3984375" bestFit="1" customWidth="1"/>
  </cols>
  <sheetData>
    <row r="3" spans="1:62" x14ac:dyDescent="0.25">
      <c r="B3" s="1"/>
    </row>
    <row r="4" spans="1:62" ht="14.4" thickBot="1" x14ac:dyDescent="0.3">
      <c r="B4" s="1"/>
    </row>
    <row r="5" spans="1:62" ht="15" thickBot="1" x14ac:dyDescent="0.35">
      <c r="A5" s="156" t="s">
        <v>32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38"/>
      <c r="S5" s="156" t="s">
        <v>156</v>
      </c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57"/>
    </row>
    <row r="6" spans="1:62" ht="14.4" thickBot="1" x14ac:dyDescent="0.3">
      <c r="A6" s="23"/>
      <c r="B6" s="24" t="s">
        <v>13</v>
      </c>
      <c r="C6" s="93" t="s">
        <v>164</v>
      </c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17"/>
      <c r="S6" s="23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17"/>
    </row>
    <row r="7" spans="1:62" ht="14.4" thickBot="1" x14ac:dyDescent="0.3">
      <c r="A7" s="23"/>
      <c r="B7" s="25" t="s">
        <v>14</v>
      </c>
      <c r="C7" s="94" t="s">
        <v>165</v>
      </c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17"/>
      <c r="S7" s="23"/>
      <c r="T7" s="24" t="s">
        <v>26</v>
      </c>
      <c r="U7" s="91">
        <v>1</v>
      </c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17"/>
    </row>
    <row r="8" spans="1:62" ht="14.4" thickBot="1" x14ac:dyDescent="0.3">
      <c r="A8" s="23"/>
      <c r="B8" s="25" t="s">
        <v>15</v>
      </c>
      <c r="C8" s="94" t="s">
        <v>166</v>
      </c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17"/>
      <c r="S8" s="23"/>
      <c r="T8" s="25" t="s">
        <v>152</v>
      </c>
      <c r="U8" s="92" t="s">
        <v>202</v>
      </c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17"/>
    </row>
    <row r="9" spans="1:62" ht="14.4" thickBot="1" x14ac:dyDescent="0.3">
      <c r="A9" s="23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17"/>
      <c r="S9" s="23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17"/>
    </row>
    <row r="10" spans="1:62" ht="14.4" thickBot="1" x14ac:dyDescent="0.3">
      <c r="A10" s="23"/>
      <c r="B10" s="112" t="s">
        <v>71</v>
      </c>
      <c r="C10" s="152"/>
      <c r="D10" s="152"/>
      <c r="E10" s="152"/>
      <c r="F10" s="152"/>
      <c r="G10" s="113"/>
      <c r="H10" s="113"/>
      <c r="I10" s="114"/>
      <c r="J10" s="20"/>
      <c r="K10" s="151" t="s">
        <v>72</v>
      </c>
      <c r="L10" s="152"/>
      <c r="M10" s="152"/>
      <c r="N10" s="152"/>
      <c r="O10" s="152"/>
      <c r="P10" s="153"/>
      <c r="Q10" s="17"/>
      <c r="S10" s="23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17"/>
    </row>
    <row r="11" spans="1:62" ht="14.4" thickBot="1" x14ac:dyDescent="0.3">
      <c r="A11" s="23"/>
      <c r="B11" s="26" t="s">
        <v>142</v>
      </c>
      <c r="C11" s="137" t="s">
        <v>92</v>
      </c>
      <c r="D11" s="138" t="s">
        <v>93</v>
      </c>
      <c r="E11" s="138" t="s">
        <v>112</v>
      </c>
      <c r="F11" s="138" t="s">
        <v>111</v>
      </c>
      <c r="G11" s="60" t="s">
        <v>8</v>
      </c>
      <c r="H11" s="28" t="s">
        <v>9</v>
      </c>
      <c r="I11" s="61" t="s">
        <v>10</v>
      </c>
      <c r="J11" s="20"/>
      <c r="K11" s="26" t="s">
        <v>142</v>
      </c>
      <c r="L11" s="137" t="s">
        <v>92</v>
      </c>
      <c r="M11" s="26" t="s">
        <v>91</v>
      </c>
      <c r="N11" s="27" t="s">
        <v>8</v>
      </c>
      <c r="O11" s="28" t="s">
        <v>9</v>
      </c>
      <c r="P11" s="29" t="s">
        <v>10</v>
      </c>
      <c r="Q11" s="17"/>
      <c r="S11" s="23"/>
      <c r="T11" s="246" t="s">
        <v>27</v>
      </c>
      <c r="U11" s="247"/>
      <c r="V11" s="48" t="s">
        <v>33</v>
      </c>
      <c r="W11" s="48" t="s">
        <v>34</v>
      </c>
      <c r="X11" s="199" t="s">
        <v>35</v>
      </c>
      <c r="Y11" s="199" t="s">
        <v>36</v>
      </c>
      <c r="Z11" s="199" t="s">
        <v>37</v>
      </c>
      <c r="AA11" s="48" t="s">
        <v>38</v>
      </c>
      <c r="AB11" s="48" t="s">
        <v>39</v>
      </c>
      <c r="AC11" s="48" t="s">
        <v>40</v>
      </c>
      <c r="AD11" s="48" t="s">
        <v>41</v>
      </c>
      <c r="AE11" s="48" t="s">
        <v>42</v>
      </c>
      <c r="AF11" s="48" t="s">
        <v>43</v>
      </c>
      <c r="AG11" s="48" t="s">
        <v>44</v>
      </c>
      <c r="AH11" s="48" t="s">
        <v>45</v>
      </c>
      <c r="AI11" s="48" t="s">
        <v>46</v>
      </c>
      <c r="AJ11" s="48" t="s">
        <v>47</v>
      </c>
      <c r="AK11" s="48" t="s">
        <v>48</v>
      </c>
      <c r="AL11" s="48" t="s">
        <v>49</v>
      </c>
      <c r="AM11" s="48" t="s">
        <v>50</v>
      </c>
      <c r="AN11" s="48" t="s">
        <v>51</v>
      </c>
      <c r="AO11" s="48" t="s">
        <v>52</v>
      </c>
      <c r="AP11" s="48" t="s">
        <v>53</v>
      </c>
      <c r="AQ11" s="48" t="s">
        <v>54</v>
      </c>
      <c r="AR11" s="48" t="s">
        <v>55</v>
      </c>
      <c r="AS11" s="48" t="s">
        <v>56</v>
      </c>
      <c r="AT11" s="48" t="s">
        <v>57</v>
      </c>
      <c r="AU11" s="48" t="s">
        <v>58</v>
      </c>
      <c r="AV11" s="48" t="s">
        <v>59</v>
      </c>
      <c r="AW11" s="48" t="s">
        <v>60</v>
      </c>
      <c r="AX11" s="48" t="s">
        <v>61</v>
      </c>
      <c r="AY11" s="48" t="s">
        <v>62</v>
      </c>
      <c r="AZ11" s="48" t="s">
        <v>63</v>
      </c>
      <c r="BA11" s="48" t="s">
        <v>64</v>
      </c>
      <c r="BB11" s="48" t="s">
        <v>65</v>
      </c>
      <c r="BC11" s="48" t="s">
        <v>66</v>
      </c>
      <c r="BD11" s="97" t="s">
        <v>67</v>
      </c>
      <c r="BE11" s="196" t="s">
        <v>68</v>
      </c>
      <c r="BF11" s="48" t="s">
        <v>69</v>
      </c>
      <c r="BG11" s="48" t="s">
        <v>70</v>
      </c>
      <c r="BH11" s="48" t="s">
        <v>81</v>
      </c>
      <c r="BI11" s="48" t="s">
        <v>82</v>
      </c>
      <c r="BJ11" s="17"/>
    </row>
    <row r="12" spans="1:62" ht="14.4" thickBot="1" x14ac:dyDescent="0.3">
      <c r="A12" s="23"/>
      <c r="B12" s="109" t="s">
        <v>1</v>
      </c>
      <c r="C12" s="110"/>
      <c r="D12" s="110"/>
      <c r="E12" s="110"/>
      <c r="F12" s="110"/>
      <c r="G12" s="110"/>
      <c r="H12" s="110"/>
      <c r="I12" s="111"/>
      <c r="J12" s="20"/>
      <c r="K12" s="109" t="s">
        <v>153</v>
      </c>
      <c r="L12" s="110"/>
      <c r="M12" s="110"/>
      <c r="N12" s="110"/>
      <c r="O12" s="110"/>
      <c r="P12" s="111"/>
      <c r="Q12" s="17"/>
      <c r="S12" s="23"/>
      <c r="T12" s="248" t="s">
        <v>17</v>
      </c>
      <c r="U12" s="249"/>
      <c r="V12" s="98">
        <v>6.05</v>
      </c>
      <c r="W12" s="211">
        <v>13.05</v>
      </c>
      <c r="X12" s="201">
        <v>2.9</v>
      </c>
      <c r="Y12" s="202">
        <v>5.9</v>
      </c>
      <c r="Z12" s="203">
        <v>9.8000000000000007</v>
      </c>
      <c r="AA12" s="98">
        <v>11.9</v>
      </c>
      <c r="AB12" s="60">
        <v>12.9</v>
      </c>
      <c r="AC12" s="210">
        <v>14.4</v>
      </c>
      <c r="AD12" s="210">
        <v>15.9</v>
      </c>
      <c r="AE12" s="207">
        <v>19.899999999999999</v>
      </c>
      <c r="AF12" s="98">
        <v>13.7</v>
      </c>
      <c r="AG12" s="210">
        <v>16.7</v>
      </c>
      <c r="AH12" s="207">
        <v>20.7</v>
      </c>
      <c r="AI12" s="98">
        <v>2.8</v>
      </c>
      <c r="AJ12" s="210">
        <v>5.8</v>
      </c>
      <c r="AK12" s="207">
        <v>9.8000000000000007</v>
      </c>
      <c r="AL12" s="98">
        <v>4.8</v>
      </c>
      <c r="AM12" s="198">
        <v>7.8</v>
      </c>
      <c r="AN12" s="98">
        <v>13.4</v>
      </c>
      <c r="AO12" s="198">
        <v>16.399999999999999</v>
      </c>
      <c r="AP12" s="98">
        <v>2.8</v>
      </c>
      <c r="AQ12" s="198">
        <v>5.8</v>
      </c>
      <c r="AR12" s="98">
        <v>3.8</v>
      </c>
      <c r="AS12" s="198">
        <v>6.7</v>
      </c>
      <c r="AT12" s="49">
        <v>6.4</v>
      </c>
      <c r="AU12" s="98">
        <v>3.05</v>
      </c>
      <c r="AV12" s="60">
        <v>6.05</v>
      </c>
      <c r="AW12" s="60">
        <v>10.050000000000001</v>
      </c>
      <c r="AX12" s="198">
        <v>16.05</v>
      </c>
      <c r="AY12" s="98">
        <v>19.899999999999999</v>
      </c>
      <c r="AZ12" s="198">
        <v>21.9</v>
      </c>
      <c r="BA12" s="49">
        <v>20.7</v>
      </c>
      <c r="BB12" s="49">
        <v>20.399999999999999</v>
      </c>
      <c r="BC12" s="49">
        <v>10.8</v>
      </c>
      <c r="BD12" s="98">
        <v>3.3</v>
      </c>
      <c r="BE12" s="60">
        <v>6.4</v>
      </c>
      <c r="BF12" s="60">
        <v>10.4</v>
      </c>
      <c r="BG12" s="198">
        <v>17</v>
      </c>
      <c r="BH12" s="49"/>
      <c r="BI12" s="49"/>
      <c r="BJ12" s="17"/>
    </row>
    <row r="13" spans="1:62" x14ac:dyDescent="0.25">
      <c r="A13" s="23"/>
      <c r="B13" s="120" t="s">
        <v>104</v>
      </c>
      <c r="C13" s="129" t="s">
        <v>105</v>
      </c>
      <c r="D13" s="58" t="s">
        <v>116</v>
      </c>
      <c r="E13" s="129" t="s">
        <v>219</v>
      </c>
      <c r="F13" s="33"/>
      <c r="G13" s="33"/>
      <c r="H13" s="89">
        <v>100</v>
      </c>
      <c r="I13" s="54">
        <f t="shared" ref="I13:I21" si="0">H13*G13/100</f>
        <v>0</v>
      </c>
      <c r="J13" s="20"/>
      <c r="K13" s="30" t="s">
        <v>28</v>
      </c>
      <c r="L13" s="131" t="s">
        <v>212</v>
      </c>
      <c r="M13" s="142">
        <f>SQRT(SUMSQ(V29:BG29)/COUNT(V29:BG29))</f>
        <v>10.114100004417349</v>
      </c>
      <c r="N13" s="228" t="s">
        <v>80</v>
      </c>
      <c r="O13" s="143" t="s">
        <v>80</v>
      </c>
      <c r="P13" s="144" t="s">
        <v>80</v>
      </c>
      <c r="Q13" s="17"/>
      <c r="S13" s="23"/>
      <c r="T13" s="243" t="s">
        <v>23</v>
      </c>
      <c r="U13" s="50" t="s">
        <v>18</v>
      </c>
      <c r="V13" s="76">
        <v>10.586643199999999</v>
      </c>
      <c r="W13" s="77">
        <v>11.5039134</v>
      </c>
      <c r="X13" s="76">
        <v>6.9730919999999994</v>
      </c>
      <c r="Y13" s="58">
        <v>8.7335303999999994</v>
      </c>
      <c r="Z13" s="77">
        <v>10.028908400000001</v>
      </c>
      <c r="AA13" s="76">
        <v>2.75874708</v>
      </c>
      <c r="AB13" s="58">
        <v>4.8074727799999994</v>
      </c>
      <c r="AC13" s="58">
        <v>12.391029899999999</v>
      </c>
      <c r="AD13" s="58">
        <v>13.2339606</v>
      </c>
      <c r="AE13" s="77">
        <v>13.58604032</v>
      </c>
      <c r="AF13" s="76">
        <v>9.5680221000000003</v>
      </c>
      <c r="AG13" s="58">
        <v>10.8925719</v>
      </c>
      <c r="AH13" s="77">
        <v>12.215103900000001</v>
      </c>
      <c r="AI13" s="76">
        <v>6.6028633999999995</v>
      </c>
      <c r="AJ13" s="58">
        <v>7.678655599999999</v>
      </c>
      <c r="AK13" s="55">
        <v>10.218431300000001</v>
      </c>
      <c r="AL13" s="81">
        <v>5.46877485</v>
      </c>
      <c r="AM13" s="80">
        <v>7.2509352299999996</v>
      </c>
      <c r="AN13" s="81">
        <v>7.7811084000000008</v>
      </c>
      <c r="AO13" s="82">
        <v>14.0541009</v>
      </c>
      <c r="AP13" s="78">
        <v>4.5948399000000002</v>
      </c>
      <c r="AQ13" s="80">
        <v>6.9532532999999992</v>
      </c>
      <c r="AR13" s="81">
        <v>1.3776405999999999</v>
      </c>
      <c r="AS13" s="82">
        <v>4.8134876999999996</v>
      </c>
      <c r="AT13" s="208">
        <v>10.209942399999999</v>
      </c>
      <c r="AU13" s="81">
        <v>10.2096141</v>
      </c>
      <c r="AV13" s="79">
        <v>10.9217906</v>
      </c>
      <c r="AW13" s="79">
        <v>11.480510299999999</v>
      </c>
      <c r="AX13" s="82">
        <v>12.064931199999998</v>
      </c>
      <c r="AY13" s="78">
        <v>13.668323129999999</v>
      </c>
      <c r="AZ13" s="80">
        <v>13.42994244</v>
      </c>
      <c r="BA13" s="84">
        <v>12.500397700000001</v>
      </c>
      <c r="BB13" s="83">
        <v>13.780017299999999</v>
      </c>
      <c r="BC13" s="84">
        <v>9.4917157999999997</v>
      </c>
      <c r="BD13" s="78">
        <v>9.8074934999999996</v>
      </c>
      <c r="BE13" s="81">
        <v>10.391914399999999</v>
      </c>
      <c r="BF13" s="79">
        <v>10.850268099999999</v>
      </c>
      <c r="BG13" s="80">
        <v>11.891964</v>
      </c>
      <c r="BH13" s="83"/>
      <c r="BI13" s="83"/>
      <c r="BJ13" s="17"/>
    </row>
    <row r="14" spans="1:62" x14ac:dyDescent="0.25">
      <c r="A14" s="23"/>
      <c r="B14" s="118"/>
      <c r="C14" s="130" t="s">
        <v>106</v>
      </c>
      <c r="D14" s="59" t="s">
        <v>116</v>
      </c>
      <c r="E14" s="130" t="s">
        <v>114</v>
      </c>
      <c r="F14" s="34"/>
      <c r="G14" s="34"/>
      <c r="H14" s="66">
        <v>0</v>
      </c>
      <c r="I14" s="54">
        <f t="shared" si="0"/>
        <v>0</v>
      </c>
      <c r="J14" s="20"/>
      <c r="K14" s="31" t="s">
        <v>29</v>
      </c>
      <c r="L14" s="131" t="s">
        <v>213</v>
      </c>
      <c r="M14" s="142" t="e">
        <f>SQRT(SUMSQ(V33:BG33)/COUNT(V33:BG33))</f>
        <v>#DIV/0!</v>
      </c>
      <c r="N14" s="229" t="s">
        <v>80</v>
      </c>
      <c r="O14" s="145" t="s">
        <v>80</v>
      </c>
      <c r="P14" s="146" t="s">
        <v>80</v>
      </c>
      <c r="Q14" s="17"/>
      <c r="S14" s="23"/>
      <c r="T14" s="244"/>
      <c r="U14" s="51" t="s">
        <v>19</v>
      </c>
      <c r="V14" s="67">
        <v>10.581859399999999</v>
      </c>
      <c r="W14" s="68">
        <v>11.503772700000001</v>
      </c>
      <c r="X14" s="67">
        <v>6.3905939999999992</v>
      </c>
      <c r="Y14" s="59">
        <v>8.4928864999999991</v>
      </c>
      <c r="Z14" s="68">
        <v>9.8026627999999985</v>
      </c>
      <c r="AA14" s="67">
        <v>2.4196446800000002</v>
      </c>
      <c r="AB14" s="59">
        <v>4.7755404399999994</v>
      </c>
      <c r="AC14" s="59">
        <v>12.358423279999998</v>
      </c>
      <c r="AD14" s="59">
        <v>13.169801399999999</v>
      </c>
      <c r="AE14" s="68">
        <v>13.559072</v>
      </c>
      <c r="AF14" s="67">
        <v>9.5463073999999999</v>
      </c>
      <c r="AG14" s="59">
        <v>10.887975699999998</v>
      </c>
      <c r="AH14" s="68">
        <v>12.20115154</v>
      </c>
      <c r="AI14" s="67">
        <v>6.0307303000000001</v>
      </c>
      <c r="AJ14" s="59">
        <v>7.4321960999999996</v>
      </c>
      <c r="AK14" s="56">
        <v>10.108825999999999</v>
      </c>
      <c r="AL14" s="63">
        <v>5.3964464399999992</v>
      </c>
      <c r="AM14" s="56">
        <v>7.2437072399999991</v>
      </c>
      <c r="AN14" s="63">
        <v>7.5711168000000013</v>
      </c>
      <c r="AO14" s="68">
        <v>14.053115999999999</v>
      </c>
      <c r="AP14" s="67">
        <v>4.5403889999999993</v>
      </c>
      <c r="AQ14" s="56">
        <v>6.8273736999999999</v>
      </c>
      <c r="AR14" s="63">
        <v>1.3425593999999998</v>
      </c>
      <c r="AS14" s="68">
        <v>4.7195001000000003</v>
      </c>
      <c r="AT14" s="69">
        <v>10.2090513</v>
      </c>
      <c r="AU14" s="63">
        <v>0</v>
      </c>
      <c r="AV14" s="59">
        <v>0</v>
      </c>
      <c r="AW14" s="59">
        <v>0</v>
      </c>
      <c r="AX14" s="68">
        <v>0</v>
      </c>
      <c r="AY14" s="67">
        <v>0</v>
      </c>
      <c r="AZ14" s="56">
        <v>0</v>
      </c>
      <c r="BA14" s="70">
        <v>0</v>
      </c>
      <c r="BB14" s="69">
        <v>0</v>
      </c>
      <c r="BC14" s="70">
        <v>0</v>
      </c>
      <c r="BD14" s="67">
        <v>0</v>
      </c>
      <c r="BE14" s="63">
        <v>0</v>
      </c>
      <c r="BF14" s="59">
        <v>0</v>
      </c>
      <c r="BG14" s="56">
        <v>0</v>
      </c>
      <c r="BH14" s="69"/>
      <c r="BI14" s="69"/>
      <c r="BJ14" s="17"/>
    </row>
    <row r="15" spans="1:62" x14ac:dyDescent="0.25">
      <c r="A15" s="23"/>
      <c r="B15" s="45" t="s">
        <v>107</v>
      </c>
      <c r="C15" s="131" t="s">
        <v>189</v>
      </c>
      <c r="D15" s="79" t="s">
        <v>116</v>
      </c>
      <c r="E15" s="131" t="s">
        <v>221</v>
      </c>
      <c r="F15" s="36"/>
      <c r="G15" s="36"/>
      <c r="H15" s="90">
        <v>20</v>
      </c>
      <c r="I15" s="54">
        <f t="shared" si="0"/>
        <v>0</v>
      </c>
      <c r="J15" s="20"/>
      <c r="K15" s="31" t="s">
        <v>30</v>
      </c>
      <c r="L15" s="131" t="s">
        <v>214</v>
      </c>
      <c r="M15" s="142"/>
      <c r="N15" s="230" t="s">
        <v>80</v>
      </c>
      <c r="O15" s="147" t="s">
        <v>80</v>
      </c>
      <c r="P15" s="148" t="s">
        <v>80</v>
      </c>
      <c r="Q15" s="17"/>
      <c r="S15" s="23"/>
      <c r="T15" s="244"/>
      <c r="U15" s="51" t="s">
        <v>20</v>
      </c>
      <c r="V15" s="67">
        <v>0.30841439999999998</v>
      </c>
      <c r="W15" s="68">
        <v>-4.7228299999999994E-2</v>
      </c>
      <c r="X15" s="67">
        <v>-2.7353955999999999</v>
      </c>
      <c r="Y15" s="59">
        <v>-1.6846479999999999</v>
      </c>
      <c r="Z15" s="68">
        <v>-1.3940087000000001</v>
      </c>
      <c r="AA15" s="67">
        <v>-1.1323597999999999</v>
      </c>
      <c r="AB15" s="59">
        <v>6.0629579999999995E-2</v>
      </c>
      <c r="AC15" s="59">
        <v>0.89246479000000001</v>
      </c>
      <c r="AD15" s="59">
        <v>1.0711491</v>
      </c>
      <c r="AE15" s="68">
        <v>0.39928096000000002</v>
      </c>
      <c r="AF15" s="67">
        <v>0.42936949999999996</v>
      </c>
      <c r="AG15" s="59">
        <v>-2.88904E-2</v>
      </c>
      <c r="AH15" s="68">
        <v>0.2275452</v>
      </c>
      <c r="AI15" s="67">
        <v>-2.6759263999999998</v>
      </c>
      <c r="AJ15" s="59">
        <v>-0.97237770000000001</v>
      </c>
      <c r="AK15" s="56">
        <v>-0.13028819999999999</v>
      </c>
      <c r="AL15" s="63">
        <v>0.88535600999999997</v>
      </c>
      <c r="AM15" s="56">
        <v>0.31647924</v>
      </c>
      <c r="AN15" s="63">
        <v>0.23456160000000001</v>
      </c>
      <c r="AO15" s="68">
        <v>0.14257599999999998</v>
      </c>
      <c r="AP15" s="67">
        <v>-0.39775889999999997</v>
      </c>
      <c r="AQ15" s="56">
        <v>-0.2825725</v>
      </c>
      <c r="AR15" s="63">
        <v>5.0839599999999999E-2</v>
      </c>
      <c r="AS15" s="68">
        <v>-0.34096299999999996</v>
      </c>
      <c r="AT15" s="69">
        <v>1.16312E-2</v>
      </c>
      <c r="AU15" s="63">
        <v>0</v>
      </c>
      <c r="AV15" s="59">
        <v>0</v>
      </c>
      <c r="AW15" s="59">
        <v>0</v>
      </c>
      <c r="AX15" s="68">
        <v>0</v>
      </c>
      <c r="AY15" s="67">
        <v>0</v>
      </c>
      <c r="AZ15" s="56">
        <v>0</v>
      </c>
      <c r="BA15" s="70">
        <v>0</v>
      </c>
      <c r="BB15" s="69">
        <v>0</v>
      </c>
      <c r="BC15" s="70">
        <v>0</v>
      </c>
      <c r="BD15" s="67">
        <v>0</v>
      </c>
      <c r="BE15" s="63">
        <v>0</v>
      </c>
      <c r="BF15" s="59">
        <v>0</v>
      </c>
      <c r="BG15" s="56">
        <v>0</v>
      </c>
      <c r="BH15" s="69"/>
      <c r="BI15" s="69"/>
      <c r="BJ15" s="17"/>
    </row>
    <row r="16" spans="1:62" ht="13.95" customHeight="1" thickBot="1" x14ac:dyDescent="0.3">
      <c r="A16" s="159"/>
      <c r="B16" s="45" t="s">
        <v>168</v>
      </c>
      <c r="C16" s="131" t="s">
        <v>190</v>
      </c>
      <c r="D16" s="79" t="s">
        <v>116</v>
      </c>
      <c r="E16" s="131" t="s">
        <v>220</v>
      </c>
      <c r="F16" s="36"/>
      <c r="G16" s="36"/>
      <c r="H16" s="90">
        <v>20</v>
      </c>
      <c r="I16" s="54">
        <f t="shared" si="0"/>
        <v>0</v>
      </c>
      <c r="J16" s="20"/>
      <c r="K16" s="32" t="s">
        <v>31</v>
      </c>
      <c r="L16" s="131" t="s">
        <v>215</v>
      </c>
      <c r="M16" s="142"/>
      <c r="N16" s="231" t="s">
        <v>80</v>
      </c>
      <c r="O16" s="149" t="s">
        <v>80</v>
      </c>
      <c r="P16" s="150" t="s">
        <v>80</v>
      </c>
      <c r="Q16" s="17"/>
      <c r="S16" s="23"/>
      <c r="T16" s="244"/>
      <c r="U16" s="51" t="s">
        <v>21</v>
      </c>
      <c r="V16" s="67">
        <v>-8.1699799999999989E-2</v>
      </c>
      <c r="W16" s="68">
        <v>-3.0156699999999998E-2</v>
      </c>
      <c r="X16" s="67">
        <v>0.5495741999999999</v>
      </c>
      <c r="Y16" s="59">
        <v>1.1435158000000001</v>
      </c>
      <c r="Z16" s="68">
        <v>1.5947407</v>
      </c>
      <c r="AA16" s="67">
        <v>-0.68831266000000002</v>
      </c>
      <c r="AB16" s="59">
        <v>-0.54989087999999997</v>
      </c>
      <c r="AC16" s="59">
        <v>0.10332287</v>
      </c>
      <c r="AD16" s="59">
        <v>0.73956609999999989</v>
      </c>
      <c r="AE16" s="68">
        <v>0.75665802000000004</v>
      </c>
      <c r="AF16" s="67">
        <v>-0.48034979999999999</v>
      </c>
      <c r="AG16" s="59">
        <v>-0.31394859999999997</v>
      </c>
      <c r="AH16" s="68">
        <v>-0.53782134000000004</v>
      </c>
      <c r="AI16" s="67">
        <v>-0.25991979999999998</v>
      </c>
      <c r="AJ16" s="59">
        <v>-1.6669197999999998</v>
      </c>
      <c r="AK16" s="56">
        <v>-1.4869176</v>
      </c>
      <c r="AL16" s="63">
        <v>-4.8946589999999998E-2</v>
      </c>
      <c r="AM16" s="56">
        <v>6.660423E-2</v>
      </c>
      <c r="AN16" s="63">
        <v>-1.7802720000000001</v>
      </c>
      <c r="AO16" s="68">
        <v>9.0376299999999993E-2</v>
      </c>
      <c r="AP16" s="67">
        <v>0.58231040000000001</v>
      </c>
      <c r="AQ16" s="56">
        <v>1.2864201</v>
      </c>
      <c r="AR16" s="63">
        <v>-0.30466239999999994</v>
      </c>
      <c r="AS16" s="68">
        <v>-0.88303319999999996</v>
      </c>
      <c r="AT16" s="69">
        <v>-0.13282079999999999</v>
      </c>
      <c r="AU16" s="63">
        <v>0</v>
      </c>
      <c r="AV16" s="59">
        <v>0</v>
      </c>
      <c r="AW16" s="59">
        <v>0</v>
      </c>
      <c r="AX16" s="68">
        <v>0</v>
      </c>
      <c r="AY16" s="67">
        <v>0</v>
      </c>
      <c r="AZ16" s="56">
        <v>0</v>
      </c>
      <c r="BA16" s="70">
        <v>0</v>
      </c>
      <c r="BB16" s="69">
        <v>0</v>
      </c>
      <c r="BC16" s="70">
        <v>0</v>
      </c>
      <c r="BD16" s="67">
        <v>0</v>
      </c>
      <c r="BE16" s="63">
        <v>0</v>
      </c>
      <c r="BF16" s="59">
        <v>0</v>
      </c>
      <c r="BG16" s="56">
        <v>0</v>
      </c>
      <c r="BH16" s="69"/>
      <c r="BI16" s="69"/>
      <c r="BJ16" s="17"/>
    </row>
    <row r="17" spans="1:62" ht="14.4" thickBot="1" x14ac:dyDescent="0.3">
      <c r="A17" s="23"/>
      <c r="B17" s="116" t="s">
        <v>74</v>
      </c>
      <c r="C17" s="131" t="s">
        <v>74</v>
      </c>
      <c r="D17" s="132" t="s">
        <v>167</v>
      </c>
      <c r="E17" s="133" t="s">
        <v>191</v>
      </c>
      <c r="F17" s="36"/>
      <c r="G17" s="36"/>
      <c r="H17" s="90">
        <v>20</v>
      </c>
      <c r="I17" s="54">
        <f t="shared" si="0"/>
        <v>0</v>
      </c>
      <c r="J17" s="20"/>
      <c r="K17" s="109" t="s">
        <v>154</v>
      </c>
      <c r="L17" s="110"/>
      <c r="M17" s="110"/>
      <c r="N17" s="232"/>
      <c r="O17" s="110"/>
      <c r="P17" s="111"/>
      <c r="Q17" s="17"/>
      <c r="S17" s="23"/>
      <c r="T17" s="244"/>
      <c r="U17" s="51" t="s">
        <v>22</v>
      </c>
      <c r="V17" s="99">
        <f>DEGREES(ATAN(V15/V14))</f>
        <v>1.6694459599414555</v>
      </c>
      <c r="W17" s="212">
        <f t="shared" ref="W17:AT17" si="1">DEGREES(ATAN(W15/W14))</f>
        <v>-0.23522431565308399</v>
      </c>
      <c r="X17" s="99">
        <f t="shared" si="1"/>
        <v>-23.172602167611984</v>
      </c>
      <c r="Y17" s="204">
        <f t="shared" si="1"/>
        <v>-11.219546736594724</v>
      </c>
      <c r="Z17" s="206">
        <f t="shared" si="1"/>
        <v>-8.0936018025469725</v>
      </c>
      <c r="AA17" s="99">
        <f t="shared" si="1"/>
        <v>-25.07893531504148</v>
      </c>
      <c r="AB17" s="204">
        <f t="shared" si="1"/>
        <v>0.72737996192766485</v>
      </c>
      <c r="AC17" s="204">
        <f t="shared" si="1"/>
        <v>4.1304503556513614</v>
      </c>
      <c r="AD17" s="204">
        <f t="shared" si="1"/>
        <v>4.6498444311962928</v>
      </c>
      <c r="AE17" s="206">
        <f t="shared" si="1"/>
        <v>1.686730818325318</v>
      </c>
      <c r="AF17" s="99">
        <f t="shared" si="1"/>
        <v>2.5752880279937247</v>
      </c>
      <c r="AG17" s="204">
        <f t="shared" si="1"/>
        <v>-0.15202955528907838</v>
      </c>
      <c r="AH17" s="206">
        <f t="shared" si="1"/>
        <v>1.0684129608413941</v>
      </c>
      <c r="AI17" s="99">
        <f t="shared" si="1"/>
        <v>-23.927586493444903</v>
      </c>
      <c r="AJ17" s="204">
        <f t="shared" si="1"/>
        <v>-7.4538503185669649</v>
      </c>
      <c r="AK17" s="205">
        <f t="shared" si="1"/>
        <v>-0.73841914720571378</v>
      </c>
      <c r="AL17" s="99">
        <f t="shared" si="1"/>
        <v>9.3171017424427571</v>
      </c>
      <c r="AM17" s="200">
        <f t="shared" si="1"/>
        <v>2.5016748684652685</v>
      </c>
      <c r="AN17" s="99">
        <f t="shared" si="1"/>
        <v>1.7745192295855459</v>
      </c>
      <c r="AO17" s="200">
        <f t="shared" si="1"/>
        <v>0.58127484289216713</v>
      </c>
      <c r="AP17" s="99">
        <f t="shared" si="1"/>
        <v>-5.0065913669239466</v>
      </c>
      <c r="AQ17" s="200">
        <f t="shared" si="1"/>
        <v>-2.3700147891743346</v>
      </c>
      <c r="AR17" s="99">
        <f t="shared" si="1"/>
        <v>2.168621651654866</v>
      </c>
      <c r="AS17" s="200">
        <f t="shared" si="1"/>
        <v>-4.1321873225846186</v>
      </c>
      <c r="AT17" s="209">
        <f t="shared" si="1"/>
        <v>6.5277209678950718E-2</v>
      </c>
      <c r="AU17" s="63"/>
      <c r="AV17" s="59"/>
      <c r="AW17" s="59"/>
      <c r="AX17" s="68"/>
      <c r="AY17" s="67"/>
      <c r="AZ17" s="56"/>
      <c r="BA17" s="70"/>
      <c r="BB17" s="69"/>
      <c r="BC17" s="70"/>
      <c r="BD17" s="67"/>
      <c r="BE17" s="63"/>
      <c r="BF17" s="59"/>
      <c r="BG17" s="56"/>
      <c r="BH17" s="69"/>
      <c r="BI17" s="69"/>
      <c r="BJ17" s="17"/>
    </row>
    <row r="18" spans="1:62" x14ac:dyDescent="0.25">
      <c r="A18" s="23"/>
      <c r="B18" s="117"/>
      <c r="C18" s="131" t="s">
        <v>108</v>
      </c>
      <c r="D18" s="132" t="s">
        <v>192</v>
      </c>
      <c r="E18" s="133" t="s">
        <v>115</v>
      </c>
      <c r="F18" s="36"/>
      <c r="G18" s="36"/>
      <c r="H18" s="90">
        <v>20</v>
      </c>
      <c r="I18" s="54">
        <f t="shared" si="0"/>
        <v>0</v>
      </c>
      <c r="J18" s="20"/>
      <c r="K18" s="30" t="s">
        <v>28</v>
      </c>
      <c r="L18" s="131" t="s">
        <v>212</v>
      </c>
      <c r="M18" s="142"/>
      <c r="N18" s="228" t="s">
        <v>80</v>
      </c>
      <c r="O18" s="143" t="s">
        <v>80</v>
      </c>
      <c r="P18" s="144" t="s">
        <v>80</v>
      </c>
      <c r="Q18" s="17"/>
      <c r="S18" s="23"/>
      <c r="T18" s="244"/>
      <c r="U18" s="51" t="s">
        <v>83</v>
      </c>
      <c r="V18" s="67"/>
      <c r="W18" s="68"/>
      <c r="X18" s="67"/>
      <c r="Y18" s="59"/>
      <c r="Z18" s="68"/>
      <c r="AA18" s="67"/>
      <c r="AB18" s="59"/>
      <c r="AC18" s="59"/>
      <c r="AD18" s="59"/>
      <c r="AE18" s="68"/>
      <c r="AF18" s="67"/>
      <c r="AG18" s="59"/>
      <c r="AH18" s="68"/>
      <c r="AI18" s="67"/>
      <c r="AJ18" s="59"/>
      <c r="AK18" s="56"/>
      <c r="AL18" s="63"/>
      <c r="AM18" s="56"/>
      <c r="AN18" s="63"/>
      <c r="AO18" s="68"/>
      <c r="AP18" s="67"/>
      <c r="AQ18" s="56"/>
      <c r="AR18" s="63"/>
      <c r="AS18" s="68"/>
      <c r="AT18" s="69"/>
      <c r="AU18" s="63"/>
      <c r="AV18" s="59"/>
      <c r="AW18" s="59"/>
      <c r="AX18" s="68"/>
      <c r="AY18" s="67"/>
      <c r="AZ18" s="56"/>
      <c r="BA18" s="70"/>
      <c r="BB18" s="69"/>
      <c r="BC18" s="70"/>
      <c r="BD18" s="67"/>
      <c r="BE18" s="63"/>
      <c r="BF18" s="59"/>
      <c r="BG18" s="56"/>
      <c r="BH18" s="69"/>
      <c r="BI18" s="69"/>
      <c r="BJ18" s="17"/>
    </row>
    <row r="19" spans="1:62" x14ac:dyDescent="0.25">
      <c r="A19" s="23"/>
      <c r="B19" s="117"/>
      <c r="C19" s="131" t="s">
        <v>117</v>
      </c>
      <c r="D19" s="132" t="s">
        <v>119</v>
      </c>
      <c r="E19" s="133" t="s">
        <v>118</v>
      </c>
      <c r="F19" s="36"/>
      <c r="G19" s="36"/>
      <c r="H19" s="90">
        <v>20</v>
      </c>
      <c r="I19" s="54">
        <f t="shared" si="0"/>
        <v>0</v>
      </c>
      <c r="J19" s="20"/>
      <c r="K19" s="31" t="s">
        <v>29</v>
      </c>
      <c r="L19" s="131" t="s">
        <v>213</v>
      </c>
      <c r="M19" s="142"/>
      <c r="N19" s="229" t="s">
        <v>80</v>
      </c>
      <c r="O19" s="145" t="s">
        <v>80</v>
      </c>
      <c r="P19" s="146" t="s">
        <v>80</v>
      </c>
      <c r="Q19" s="17"/>
      <c r="S19" s="23"/>
      <c r="T19" s="244"/>
      <c r="U19" s="31" t="s">
        <v>84</v>
      </c>
      <c r="V19" s="67"/>
      <c r="W19" s="68"/>
      <c r="X19" s="67"/>
      <c r="Y19" s="59"/>
      <c r="Z19" s="68"/>
      <c r="AA19" s="67"/>
      <c r="AB19" s="59"/>
      <c r="AC19" s="59"/>
      <c r="AD19" s="59"/>
      <c r="AE19" s="68"/>
      <c r="AF19" s="67"/>
      <c r="AG19" s="59"/>
      <c r="AH19" s="68"/>
      <c r="AI19" s="67"/>
      <c r="AJ19" s="59"/>
      <c r="AK19" s="56"/>
      <c r="AL19" s="63"/>
      <c r="AM19" s="56"/>
      <c r="AN19" s="63"/>
      <c r="AO19" s="68"/>
      <c r="AP19" s="67"/>
      <c r="AQ19" s="56"/>
      <c r="AR19" s="63"/>
      <c r="AS19" s="68"/>
      <c r="AT19" s="69"/>
      <c r="AU19" s="63"/>
      <c r="AV19" s="59"/>
      <c r="AW19" s="59"/>
      <c r="AX19" s="68"/>
      <c r="AY19" s="67"/>
      <c r="AZ19" s="56"/>
      <c r="BA19" s="70"/>
      <c r="BB19" s="69"/>
      <c r="BC19" s="70"/>
      <c r="BD19" s="67"/>
      <c r="BE19" s="63"/>
      <c r="BF19" s="59"/>
      <c r="BG19" s="56"/>
      <c r="BH19" s="69"/>
      <c r="BI19" s="69"/>
      <c r="BJ19" s="17"/>
    </row>
    <row r="20" spans="1:62" ht="13.95" customHeight="1" thickBot="1" x14ac:dyDescent="0.3">
      <c r="A20" s="23"/>
      <c r="B20" s="119" t="s">
        <v>99</v>
      </c>
      <c r="C20" s="131" t="s">
        <v>98</v>
      </c>
      <c r="D20" s="132" t="s">
        <v>211</v>
      </c>
      <c r="E20" s="134" t="s">
        <v>193</v>
      </c>
      <c r="F20" s="36"/>
      <c r="G20" s="36"/>
      <c r="H20" s="90">
        <v>10</v>
      </c>
      <c r="I20" s="54">
        <f t="shared" si="0"/>
        <v>0</v>
      </c>
      <c r="J20" s="20"/>
      <c r="K20" s="31" t="s">
        <v>30</v>
      </c>
      <c r="L20" s="131" t="s">
        <v>214</v>
      </c>
      <c r="M20" s="142"/>
      <c r="N20" s="230" t="s">
        <v>80</v>
      </c>
      <c r="O20" s="147" t="s">
        <v>80</v>
      </c>
      <c r="P20" s="148" t="s">
        <v>80</v>
      </c>
      <c r="Q20" s="17"/>
      <c r="S20" s="23"/>
      <c r="T20" s="244"/>
      <c r="U20" s="52" t="s">
        <v>12</v>
      </c>
      <c r="V20" s="71"/>
      <c r="W20" s="73"/>
      <c r="X20" s="71"/>
      <c r="Y20" s="72"/>
      <c r="Z20" s="73"/>
      <c r="AA20" s="71"/>
      <c r="AB20" s="72"/>
      <c r="AC20" s="72"/>
      <c r="AD20" s="72"/>
      <c r="AE20" s="73"/>
      <c r="AF20" s="71"/>
      <c r="AG20" s="72"/>
      <c r="AH20" s="73"/>
      <c r="AI20" s="71"/>
      <c r="AJ20" s="72"/>
      <c r="AK20" s="57"/>
      <c r="AL20" s="64"/>
      <c r="AM20" s="57"/>
      <c r="AN20" s="64"/>
      <c r="AO20" s="73"/>
      <c r="AP20" s="71"/>
      <c r="AQ20" s="57"/>
      <c r="AR20" s="64"/>
      <c r="AS20" s="73"/>
      <c r="AT20" s="74"/>
      <c r="AU20" s="64"/>
      <c r="AV20" s="72"/>
      <c r="AW20" s="72"/>
      <c r="AX20" s="73"/>
      <c r="AY20" s="71"/>
      <c r="AZ20" s="57"/>
      <c r="BA20" s="75"/>
      <c r="BB20" s="74"/>
      <c r="BC20" s="75"/>
      <c r="BD20" s="71"/>
      <c r="BE20" s="64"/>
      <c r="BF20" s="72"/>
      <c r="BG20" s="57"/>
      <c r="BH20" s="74"/>
      <c r="BI20" s="74"/>
      <c r="BJ20" s="17"/>
    </row>
    <row r="21" spans="1:62" ht="14.4" thickBot="1" x14ac:dyDescent="0.3">
      <c r="A21" s="23"/>
      <c r="B21" s="116" t="s">
        <v>94</v>
      </c>
      <c r="C21" s="131" t="s">
        <v>95</v>
      </c>
      <c r="D21" s="132" t="s">
        <v>120</v>
      </c>
      <c r="E21" s="133" t="s">
        <v>191</v>
      </c>
      <c r="F21" s="36"/>
      <c r="G21" s="36"/>
      <c r="H21" s="90">
        <v>10</v>
      </c>
      <c r="I21" s="54">
        <f t="shared" si="0"/>
        <v>0</v>
      </c>
      <c r="J21" s="20"/>
      <c r="K21" s="32" t="s">
        <v>31</v>
      </c>
      <c r="L21" s="131" t="s">
        <v>215</v>
      </c>
      <c r="M21" s="142"/>
      <c r="N21" s="231" t="s">
        <v>80</v>
      </c>
      <c r="O21" s="149" t="s">
        <v>80</v>
      </c>
      <c r="P21" s="150" t="s">
        <v>80</v>
      </c>
      <c r="Q21" s="17"/>
      <c r="S21" s="23"/>
      <c r="T21" s="243" t="s">
        <v>24</v>
      </c>
      <c r="U21" s="30" t="s">
        <v>18</v>
      </c>
      <c r="V21" s="12"/>
      <c r="W21" s="13"/>
      <c r="X21" s="15"/>
      <c r="Y21" s="16"/>
      <c r="Z21" s="39"/>
      <c r="AA21" s="12"/>
      <c r="AB21" s="16"/>
      <c r="AC21" s="16"/>
      <c r="AD21" s="16"/>
      <c r="AE21" s="13"/>
      <c r="AF21" s="12"/>
      <c r="AG21" s="16"/>
      <c r="AH21" s="13"/>
      <c r="AI21" s="15"/>
      <c r="AJ21" s="16"/>
      <c r="AK21" s="39"/>
      <c r="AL21" s="7"/>
      <c r="AM21" s="213"/>
      <c r="AN21" s="15"/>
      <c r="AO21" s="39"/>
      <c r="AP21" s="12"/>
      <c r="AQ21" s="13"/>
      <c r="AR21" s="15"/>
      <c r="AS21" s="39"/>
      <c r="AT21" s="14"/>
      <c r="AU21" s="15"/>
      <c r="AV21" s="16"/>
      <c r="AW21" s="16"/>
      <c r="AX21" s="39"/>
      <c r="AY21" s="7"/>
      <c r="AZ21" s="213"/>
      <c r="BA21" s="15"/>
      <c r="BB21" s="12"/>
      <c r="BC21" s="14"/>
      <c r="BD21" s="12"/>
      <c r="BE21" s="15"/>
      <c r="BF21" s="16"/>
      <c r="BG21" s="13"/>
      <c r="BH21" s="14"/>
      <c r="BI21" s="14"/>
      <c r="BJ21" s="17"/>
    </row>
    <row r="22" spans="1:62" ht="14.4" thickBot="1" x14ac:dyDescent="0.3">
      <c r="A22" s="23"/>
      <c r="B22" s="121" t="s">
        <v>2</v>
      </c>
      <c r="C22" s="110"/>
      <c r="D22" s="110"/>
      <c r="E22" s="110"/>
      <c r="F22" s="110"/>
      <c r="G22" s="110"/>
      <c r="H22" s="110"/>
      <c r="I22" s="111"/>
      <c r="J22" s="20"/>
      <c r="K22" s="109" t="s">
        <v>155</v>
      </c>
      <c r="L22" s="110"/>
      <c r="M22" s="110"/>
      <c r="N22" s="232"/>
      <c r="O22" s="110"/>
      <c r="P22" s="111"/>
      <c r="Q22" s="17"/>
      <c r="S22" s="23"/>
      <c r="T22" s="244"/>
      <c r="U22" s="31" t="s">
        <v>19</v>
      </c>
      <c r="V22" s="8"/>
      <c r="W22" s="9"/>
      <c r="X22" s="10"/>
      <c r="Y22" s="6"/>
      <c r="Z22" s="40"/>
      <c r="AA22" s="8"/>
      <c r="AB22" s="6"/>
      <c r="AC22" s="6"/>
      <c r="AD22" s="6"/>
      <c r="AE22" s="9"/>
      <c r="AF22" s="8"/>
      <c r="AG22" s="6"/>
      <c r="AH22" s="9"/>
      <c r="AI22" s="10"/>
      <c r="AJ22" s="6"/>
      <c r="AK22" s="40"/>
      <c r="AL22" s="12"/>
      <c r="AM22" s="13"/>
      <c r="AN22" s="10"/>
      <c r="AO22" s="40"/>
      <c r="AP22" s="8"/>
      <c r="AQ22" s="9"/>
      <c r="AR22" s="10"/>
      <c r="AS22" s="40"/>
      <c r="AT22" s="11"/>
      <c r="AU22" s="10"/>
      <c r="AV22" s="6"/>
      <c r="AW22" s="6"/>
      <c r="AX22" s="40"/>
      <c r="AY22" s="8"/>
      <c r="AZ22" s="9"/>
      <c r="BA22" s="10"/>
      <c r="BB22" s="8"/>
      <c r="BC22" s="11"/>
      <c r="BD22" s="8"/>
      <c r="BE22" s="10"/>
      <c r="BF22" s="6"/>
      <c r="BG22" s="9"/>
      <c r="BH22" s="11"/>
      <c r="BI22" s="11"/>
      <c r="BJ22" s="17"/>
    </row>
    <row r="23" spans="1:62" x14ac:dyDescent="0.25">
      <c r="A23" s="23"/>
      <c r="B23" s="122" t="s">
        <v>77</v>
      </c>
      <c r="C23" s="129" t="s">
        <v>96</v>
      </c>
      <c r="D23" s="129" t="s">
        <v>121</v>
      </c>
      <c r="E23" s="129" t="s">
        <v>194</v>
      </c>
      <c r="F23" s="33"/>
      <c r="G23" s="95"/>
      <c r="H23" s="65">
        <v>20</v>
      </c>
      <c r="I23" s="54">
        <f>H23*G23/100</f>
        <v>0</v>
      </c>
      <c r="J23" s="20"/>
      <c r="K23" s="30" t="s">
        <v>28</v>
      </c>
      <c r="L23" s="131" t="s">
        <v>212</v>
      </c>
      <c r="M23" s="142"/>
      <c r="N23" s="228" t="s">
        <v>80</v>
      </c>
      <c r="O23" s="143" t="s">
        <v>80</v>
      </c>
      <c r="P23" s="144" t="s">
        <v>80</v>
      </c>
      <c r="Q23" s="17"/>
      <c r="S23" s="23"/>
      <c r="T23" s="244"/>
      <c r="U23" s="31" t="s">
        <v>20</v>
      </c>
      <c r="V23" s="8"/>
      <c r="W23" s="9"/>
      <c r="X23" s="10"/>
      <c r="Y23" s="6"/>
      <c r="Z23" s="40"/>
      <c r="AA23" s="8"/>
      <c r="AB23" s="6"/>
      <c r="AC23" s="6"/>
      <c r="AD23" s="6"/>
      <c r="AE23" s="9"/>
      <c r="AF23" s="8"/>
      <c r="AG23" s="6"/>
      <c r="AH23" s="9"/>
      <c r="AI23" s="10"/>
      <c r="AJ23" s="6"/>
      <c r="AK23" s="40"/>
      <c r="AL23" s="8"/>
      <c r="AM23" s="9"/>
      <c r="AN23" s="10"/>
      <c r="AO23" s="40"/>
      <c r="AP23" s="8"/>
      <c r="AQ23" s="9"/>
      <c r="AR23" s="10"/>
      <c r="AS23" s="40"/>
      <c r="AT23" s="11"/>
      <c r="AU23" s="10"/>
      <c r="AV23" s="6"/>
      <c r="AW23" s="6"/>
      <c r="AX23" s="6"/>
      <c r="AY23" s="8"/>
      <c r="AZ23" s="9"/>
      <c r="BA23" s="10"/>
      <c r="BB23" s="8"/>
      <c r="BC23" s="11"/>
      <c r="BD23" s="8"/>
      <c r="BE23" s="10"/>
      <c r="BF23" s="6"/>
      <c r="BG23" s="9"/>
      <c r="BH23" s="11"/>
      <c r="BI23" s="11"/>
      <c r="BJ23" s="17"/>
    </row>
    <row r="24" spans="1:62" x14ac:dyDescent="0.25">
      <c r="A24" s="23"/>
      <c r="B24" s="124"/>
      <c r="C24" s="129" t="s">
        <v>97</v>
      </c>
      <c r="D24" s="129" t="s">
        <v>122</v>
      </c>
      <c r="E24" s="129" t="s">
        <v>195</v>
      </c>
      <c r="F24" s="33"/>
      <c r="G24" s="115"/>
      <c r="H24" s="89">
        <v>20</v>
      </c>
      <c r="I24" s="54">
        <f>H24*G24/100</f>
        <v>0</v>
      </c>
      <c r="J24" s="20"/>
      <c r="K24" s="31" t="s">
        <v>29</v>
      </c>
      <c r="L24" s="131" t="s">
        <v>213</v>
      </c>
      <c r="M24" s="142"/>
      <c r="N24" s="229" t="s">
        <v>80</v>
      </c>
      <c r="O24" s="145" t="s">
        <v>80</v>
      </c>
      <c r="P24" s="146" t="s">
        <v>80</v>
      </c>
      <c r="Q24" s="17"/>
      <c r="S24" s="23"/>
      <c r="T24" s="244"/>
      <c r="U24" s="31" t="s">
        <v>21</v>
      </c>
      <c r="V24" s="8"/>
      <c r="W24" s="9"/>
      <c r="X24" s="10"/>
      <c r="Y24" s="6"/>
      <c r="Z24" s="40"/>
      <c r="AA24" s="8"/>
      <c r="AB24" s="6"/>
      <c r="AC24" s="6"/>
      <c r="AD24" s="6"/>
      <c r="AE24" s="9"/>
      <c r="AF24" s="8"/>
      <c r="AG24" s="6"/>
      <c r="AH24" s="9"/>
      <c r="AI24" s="10"/>
      <c r="AJ24" s="6"/>
      <c r="AK24" s="40"/>
      <c r="AL24" s="8"/>
      <c r="AM24" s="9"/>
      <c r="AN24" s="10"/>
      <c r="AO24" s="40"/>
      <c r="AP24" s="8"/>
      <c r="AQ24" s="9"/>
      <c r="AR24" s="10"/>
      <c r="AS24" s="40"/>
      <c r="AT24" s="11"/>
      <c r="AU24" s="10"/>
      <c r="AV24" s="6"/>
      <c r="AW24" s="6"/>
      <c r="AX24" s="6"/>
      <c r="AY24" s="8"/>
      <c r="AZ24" s="9"/>
      <c r="BA24" s="10"/>
      <c r="BB24" s="8"/>
      <c r="BC24" s="11"/>
      <c r="BD24" s="8"/>
      <c r="BE24" s="10"/>
      <c r="BF24" s="6"/>
      <c r="BG24" s="9"/>
      <c r="BH24" s="11"/>
      <c r="BI24" s="11"/>
      <c r="BJ24" s="17"/>
    </row>
    <row r="25" spans="1:62" x14ac:dyDescent="0.25">
      <c r="A25" s="23"/>
      <c r="B25" s="53"/>
      <c r="C25" s="129" t="s">
        <v>205</v>
      </c>
      <c r="D25" s="129" t="s">
        <v>123</v>
      </c>
      <c r="E25" s="129" t="s">
        <v>139</v>
      </c>
      <c r="F25" s="33"/>
      <c r="G25" s="115"/>
      <c r="H25" s="89">
        <v>5</v>
      </c>
      <c r="I25" s="54">
        <f t="shared" ref="I25:I35" si="2">H25*G25/100</f>
        <v>0</v>
      </c>
      <c r="J25" s="20"/>
      <c r="K25" s="31" t="s">
        <v>30</v>
      </c>
      <c r="L25" s="131" t="s">
        <v>214</v>
      </c>
      <c r="M25" s="142"/>
      <c r="N25" s="230" t="s">
        <v>80</v>
      </c>
      <c r="O25" s="147" t="s">
        <v>80</v>
      </c>
      <c r="P25" s="148" t="s">
        <v>80</v>
      </c>
      <c r="Q25" s="17"/>
      <c r="S25" s="23"/>
      <c r="T25" s="244"/>
      <c r="U25" s="31" t="s">
        <v>22</v>
      </c>
      <c r="V25" s="99" t="e">
        <f>DEGREES(ATAN(V23/V22))</f>
        <v>#DIV/0!</v>
      </c>
      <c r="W25" s="200" t="e">
        <f t="shared" ref="W25:BG25" si="3">DEGREES(ATAN(W23/W22))</f>
        <v>#DIV/0!</v>
      </c>
      <c r="X25" s="99" t="e">
        <f t="shared" si="3"/>
        <v>#DIV/0!</v>
      </c>
      <c r="Y25" s="204" t="e">
        <f t="shared" si="3"/>
        <v>#DIV/0!</v>
      </c>
      <c r="Z25" s="200" t="e">
        <f t="shared" si="3"/>
        <v>#DIV/0!</v>
      </c>
      <c r="AA25" s="99" t="e">
        <f t="shared" si="3"/>
        <v>#DIV/0!</v>
      </c>
      <c r="AB25" s="204" t="e">
        <f t="shared" si="3"/>
        <v>#DIV/0!</v>
      </c>
      <c r="AC25" s="204" t="e">
        <f t="shared" si="3"/>
        <v>#DIV/0!</v>
      </c>
      <c r="AD25" s="204" t="e">
        <f t="shared" si="3"/>
        <v>#DIV/0!</v>
      </c>
      <c r="AE25" s="200" t="e">
        <f t="shared" si="3"/>
        <v>#DIV/0!</v>
      </c>
      <c r="AF25" s="99" t="e">
        <f t="shared" si="3"/>
        <v>#DIV/0!</v>
      </c>
      <c r="AG25" s="204" t="e">
        <f t="shared" si="3"/>
        <v>#DIV/0!</v>
      </c>
      <c r="AH25" s="200" t="e">
        <f t="shared" si="3"/>
        <v>#DIV/0!</v>
      </c>
      <c r="AI25" s="99" t="e">
        <f t="shared" si="3"/>
        <v>#DIV/0!</v>
      </c>
      <c r="AJ25" s="204" t="e">
        <f t="shared" si="3"/>
        <v>#DIV/0!</v>
      </c>
      <c r="AK25" s="212" t="e">
        <f t="shared" si="3"/>
        <v>#DIV/0!</v>
      </c>
      <c r="AL25" s="99" t="e">
        <f t="shared" si="3"/>
        <v>#DIV/0!</v>
      </c>
      <c r="AM25" s="214" t="e">
        <f t="shared" si="3"/>
        <v>#DIV/0!</v>
      </c>
      <c r="AN25" s="200" t="e">
        <f t="shared" si="3"/>
        <v>#DIV/0!</v>
      </c>
      <c r="AO25" s="200" t="e">
        <f t="shared" si="3"/>
        <v>#DIV/0!</v>
      </c>
      <c r="AP25" s="99" t="e">
        <f t="shared" si="3"/>
        <v>#DIV/0!</v>
      </c>
      <c r="AQ25" s="200" t="e">
        <f t="shared" si="3"/>
        <v>#DIV/0!</v>
      </c>
      <c r="AR25" s="99" t="e">
        <f t="shared" si="3"/>
        <v>#DIV/0!</v>
      </c>
      <c r="AS25" s="200" t="e">
        <f t="shared" si="3"/>
        <v>#DIV/0!</v>
      </c>
      <c r="AT25" s="99" t="e">
        <f t="shared" si="3"/>
        <v>#DIV/0!</v>
      </c>
      <c r="AU25" s="99" t="e">
        <f t="shared" si="3"/>
        <v>#DIV/0!</v>
      </c>
      <c r="AV25" s="204" t="e">
        <f t="shared" si="3"/>
        <v>#DIV/0!</v>
      </c>
      <c r="AW25" s="204" t="e">
        <f t="shared" si="3"/>
        <v>#DIV/0!</v>
      </c>
      <c r="AX25" s="200" t="e">
        <f t="shared" si="3"/>
        <v>#DIV/0!</v>
      </c>
      <c r="AY25" s="99" t="e">
        <f t="shared" si="3"/>
        <v>#DIV/0!</v>
      </c>
      <c r="AZ25" s="205" t="e">
        <f t="shared" si="3"/>
        <v>#DIV/0!</v>
      </c>
      <c r="BA25" s="200" t="e">
        <f t="shared" si="3"/>
        <v>#DIV/0!</v>
      </c>
      <c r="BB25" s="99" t="e">
        <f t="shared" si="3"/>
        <v>#DIV/0!</v>
      </c>
      <c r="BC25" s="99" t="e">
        <f t="shared" si="3"/>
        <v>#DIV/0!</v>
      </c>
      <c r="BD25" s="99" t="e">
        <f t="shared" si="3"/>
        <v>#DIV/0!</v>
      </c>
      <c r="BE25" s="204" t="e">
        <f t="shared" si="3"/>
        <v>#DIV/0!</v>
      </c>
      <c r="BF25" s="200" t="e">
        <f t="shared" si="3"/>
        <v>#DIV/0!</v>
      </c>
      <c r="BG25" s="200" t="e">
        <f t="shared" si="3"/>
        <v>#DIV/0!</v>
      </c>
      <c r="BH25" s="69"/>
      <c r="BI25" s="69"/>
      <c r="BJ25" s="17"/>
    </row>
    <row r="26" spans="1:62" ht="14.4" thickBot="1" x14ac:dyDescent="0.3">
      <c r="A26" s="23"/>
      <c r="B26" s="53" t="s">
        <v>78</v>
      </c>
      <c r="C26" s="130" t="s">
        <v>125</v>
      </c>
      <c r="D26" s="130" t="s">
        <v>124</v>
      </c>
      <c r="E26" s="130" t="s">
        <v>132</v>
      </c>
      <c r="F26" s="34"/>
      <c r="G26" s="34"/>
      <c r="H26" s="66">
        <v>5</v>
      </c>
      <c r="I26" s="54">
        <f t="shared" si="2"/>
        <v>0</v>
      </c>
      <c r="J26" s="20"/>
      <c r="K26" s="32" t="s">
        <v>31</v>
      </c>
      <c r="L26" s="131" t="s">
        <v>215</v>
      </c>
      <c r="M26" s="142"/>
      <c r="N26" s="231" t="s">
        <v>80</v>
      </c>
      <c r="O26" s="149" t="s">
        <v>80</v>
      </c>
      <c r="P26" s="150" t="s">
        <v>80</v>
      </c>
      <c r="Q26" s="17"/>
      <c r="S26" s="23"/>
      <c r="T26" s="244"/>
      <c r="U26" s="51" t="s">
        <v>83</v>
      </c>
      <c r="V26" s="2"/>
      <c r="W26" s="4"/>
      <c r="X26" s="85"/>
      <c r="Y26" s="3"/>
      <c r="Z26" s="86"/>
      <c r="AA26" s="2"/>
      <c r="AB26" s="3"/>
      <c r="AC26" s="3"/>
      <c r="AD26" s="3"/>
      <c r="AE26" s="4"/>
      <c r="AF26" s="2"/>
      <c r="AG26" s="3"/>
      <c r="AH26" s="4"/>
      <c r="AI26" s="85"/>
      <c r="AJ26" s="3"/>
      <c r="AK26" s="86"/>
      <c r="AL26" s="2"/>
      <c r="AM26" s="4"/>
      <c r="AN26" s="85"/>
      <c r="AO26" s="86"/>
      <c r="AP26" s="2"/>
      <c r="AQ26" s="4"/>
      <c r="AR26" s="85"/>
      <c r="AS26" s="86"/>
      <c r="AT26" s="87"/>
      <c r="AU26" s="85"/>
      <c r="AV26" s="3"/>
      <c r="AW26" s="3"/>
      <c r="AX26" s="86"/>
      <c r="AY26" s="2"/>
      <c r="AZ26" s="4"/>
      <c r="BA26" s="85"/>
      <c r="BB26" s="2"/>
      <c r="BC26" s="87"/>
      <c r="BD26" s="2"/>
      <c r="BE26" s="85"/>
      <c r="BF26" s="3"/>
      <c r="BG26" s="4"/>
      <c r="BH26" s="87"/>
      <c r="BI26" s="87"/>
      <c r="BJ26" s="17"/>
    </row>
    <row r="27" spans="1:62" ht="14.4" thickBot="1" x14ac:dyDescent="0.3">
      <c r="A27" s="23"/>
      <c r="B27" s="31" t="s">
        <v>126</v>
      </c>
      <c r="C27" s="131" t="s">
        <v>127</v>
      </c>
      <c r="D27" s="135" t="s">
        <v>128</v>
      </c>
      <c r="E27" s="131" t="s">
        <v>129</v>
      </c>
      <c r="F27" s="36"/>
      <c r="G27" s="34"/>
      <c r="H27" s="66">
        <v>5</v>
      </c>
      <c r="I27" s="54">
        <f t="shared" si="2"/>
        <v>0</v>
      </c>
      <c r="J27" s="20"/>
      <c r="K27" s="109" t="s">
        <v>81</v>
      </c>
      <c r="L27" s="110"/>
      <c r="M27" s="110"/>
      <c r="N27" s="232"/>
      <c r="O27" s="110"/>
      <c r="P27" s="111"/>
      <c r="Q27" s="17"/>
      <c r="S27" s="23"/>
      <c r="T27" s="244"/>
      <c r="U27" s="31" t="s">
        <v>84</v>
      </c>
      <c r="V27" s="67"/>
      <c r="W27" s="56"/>
      <c r="X27" s="63"/>
      <c r="Y27" s="59"/>
      <c r="Z27" s="68"/>
      <c r="AA27" s="67"/>
      <c r="AB27" s="59"/>
      <c r="AC27" s="59"/>
      <c r="AD27" s="59"/>
      <c r="AE27" s="56"/>
      <c r="AF27" s="67"/>
      <c r="AG27" s="59"/>
      <c r="AH27" s="56"/>
      <c r="AI27" s="63"/>
      <c r="AJ27" s="59"/>
      <c r="AK27" s="68"/>
      <c r="AL27" s="67"/>
      <c r="AM27" s="56"/>
      <c r="AN27" s="63"/>
      <c r="AO27" s="68"/>
      <c r="AP27" s="67"/>
      <c r="AQ27" s="56"/>
      <c r="AR27" s="63"/>
      <c r="AS27" s="68"/>
      <c r="AT27" s="69"/>
      <c r="AU27" s="63"/>
      <c r="AV27" s="59"/>
      <c r="AW27" s="59"/>
      <c r="AX27" s="68"/>
      <c r="AY27" s="67"/>
      <c r="AZ27" s="56"/>
      <c r="BA27" s="63"/>
      <c r="BB27" s="67"/>
      <c r="BC27" s="69"/>
      <c r="BD27" s="67"/>
      <c r="BE27" s="63"/>
      <c r="BF27" s="59"/>
      <c r="BG27" s="56"/>
      <c r="BH27" s="69"/>
      <c r="BI27" s="69"/>
      <c r="BJ27" s="17"/>
    </row>
    <row r="28" spans="1:62" ht="14.4" thickBot="1" x14ac:dyDescent="0.3">
      <c r="A28" s="23"/>
      <c r="B28" s="53" t="s">
        <v>79</v>
      </c>
      <c r="C28" s="131" t="s">
        <v>206</v>
      </c>
      <c r="D28" s="79" t="s">
        <v>116</v>
      </c>
      <c r="E28" s="131" t="s">
        <v>140</v>
      </c>
      <c r="F28" s="36"/>
      <c r="G28" s="33"/>
      <c r="H28" s="89">
        <v>10</v>
      </c>
      <c r="I28" s="54">
        <f t="shared" si="2"/>
        <v>0</v>
      </c>
      <c r="J28" s="20"/>
      <c r="K28" s="30" t="s">
        <v>28</v>
      </c>
      <c r="L28" s="131" t="s">
        <v>216</v>
      </c>
      <c r="M28" s="142">
        <f>AVERAGE(M13,M18,M23)</f>
        <v>10.114100004417349</v>
      </c>
      <c r="N28" s="105">
        <f>100*(1-M28/3)</f>
        <v>-237.1366668139116</v>
      </c>
      <c r="O28" s="96">
        <v>100</v>
      </c>
      <c r="P28" s="104">
        <f t="shared" ref="P28:P29" si="4">O28*N28/100</f>
        <v>-237.1366668139116</v>
      </c>
      <c r="Q28" s="17"/>
      <c r="S28" s="23"/>
      <c r="T28" s="245"/>
      <c r="U28" s="32" t="s">
        <v>12</v>
      </c>
      <c r="V28" s="71"/>
      <c r="W28" s="57"/>
      <c r="X28" s="64"/>
      <c r="Y28" s="72"/>
      <c r="Z28" s="73"/>
      <c r="AA28" s="71"/>
      <c r="AB28" s="72"/>
      <c r="AC28" s="72"/>
      <c r="AD28" s="72"/>
      <c r="AE28" s="57"/>
      <c r="AF28" s="71"/>
      <c r="AG28" s="72"/>
      <c r="AH28" s="57"/>
      <c r="AI28" s="64"/>
      <c r="AJ28" s="72"/>
      <c r="AK28" s="73"/>
      <c r="AL28" s="71"/>
      <c r="AM28" s="57"/>
      <c r="AN28" s="64"/>
      <c r="AO28" s="73"/>
      <c r="AP28" s="71"/>
      <c r="AQ28" s="57"/>
      <c r="AR28" s="64"/>
      <c r="AS28" s="73"/>
      <c r="AT28" s="74"/>
      <c r="AU28" s="64"/>
      <c r="AV28" s="72"/>
      <c r="AW28" s="72"/>
      <c r="AX28" s="73"/>
      <c r="AY28" s="71"/>
      <c r="AZ28" s="57"/>
      <c r="BA28" s="75"/>
      <c r="BB28" s="74"/>
      <c r="BC28" s="75"/>
      <c r="BD28" s="71"/>
      <c r="BE28" s="64"/>
      <c r="BF28" s="72"/>
      <c r="BG28" s="57"/>
      <c r="BH28" s="74"/>
      <c r="BI28" s="74"/>
      <c r="BJ28" s="17"/>
    </row>
    <row r="29" spans="1:62" x14ac:dyDescent="0.25">
      <c r="A29" s="23"/>
      <c r="B29" s="31" t="s">
        <v>11</v>
      </c>
      <c r="C29" s="131" t="s">
        <v>131</v>
      </c>
      <c r="D29" s="79" t="s">
        <v>158</v>
      </c>
      <c r="E29" s="136" t="s">
        <v>141</v>
      </c>
      <c r="F29" s="154"/>
      <c r="G29" s="33"/>
      <c r="H29" s="66">
        <v>5</v>
      </c>
      <c r="I29" s="54">
        <f t="shared" si="2"/>
        <v>0</v>
      </c>
      <c r="J29" s="20"/>
      <c r="K29" s="31" t="s">
        <v>29</v>
      </c>
      <c r="L29" s="131" t="s">
        <v>217</v>
      </c>
      <c r="M29" s="142" t="e">
        <f>AVERAGE(M14,M19,M24)</f>
        <v>#DIV/0!</v>
      </c>
      <c r="N29" s="106" t="e">
        <f>100*(1-M29/10)</f>
        <v>#DIV/0!</v>
      </c>
      <c r="O29" s="103">
        <v>20</v>
      </c>
      <c r="P29" s="104" t="e">
        <f t="shared" si="4"/>
        <v>#DIV/0!</v>
      </c>
      <c r="Q29" s="17"/>
      <c r="S29" s="23"/>
      <c r="T29" s="244" t="s">
        <v>3</v>
      </c>
      <c r="U29" s="53" t="s">
        <v>18</v>
      </c>
      <c r="V29" s="235">
        <f t="shared" ref="V29:BG33" si="5">V21-V13</f>
        <v>-10.586643199999999</v>
      </c>
      <c r="W29" s="235">
        <f t="shared" si="5"/>
        <v>-11.5039134</v>
      </c>
      <c r="X29" s="235">
        <f t="shared" si="5"/>
        <v>-6.9730919999999994</v>
      </c>
      <c r="Y29" s="235">
        <f t="shared" si="5"/>
        <v>-8.7335303999999994</v>
      </c>
      <c r="Z29" s="235">
        <f t="shared" si="5"/>
        <v>-10.028908400000001</v>
      </c>
      <c r="AA29" s="235">
        <f t="shared" si="5"/>
        <v>-2.75874708</v>
      </c>
      <c r="AB29" s="235">
        <f t="shared" si="5"/>
        <v>-4.8074727799999994</v>
      </c>
      <c r="AC29" s="235">
        <f t="shared" si="5"/>
        <v>-12.391029899999999</v>
      </c>
      <c r="AD29" s="235">
        <f t="shared" si="5"/>
        <v>-13.2339606</v>
      </c>
      <c r="AE29" s="235">
        <f t="shared" si="5"/>
        <v>-13.58604032</v>
      </c>
      <c r="AF29" s="235">
        <f t="shared" si="5"/>
        <v>-9.5680221000000003</v>
      </c>
      <c r="AG29" s="235">
        <f t="shared" si="5"/>
        <v>-10.8925719</v>
      </c>
      <c r="AH29" s="235">
        <f t="shared" si="5"/>
        <v>-12.215103900000001</v>
      </c>
      <c r="AI29" s="235">
        <f t="shared" si="5"/>
        <v>-6.6028633999999995</v>
      </c>
      <c r="AJ29" s="235">
        <f t="shared" si="5"/>
        <v>-7.678655599999999</v>
      </c>
      <c r="AK29" s="235">
        <f t="shared" si="5"/>
        <v>-10.218431300000001</v>
      </c>
      <c r="AL29" s="235">
        <f t="shared" si="5"/>
        <v>-5.46877485</v>
      </c>
      <c r="AM29" s="235">
        <f t="shared" si="5"/>
        <v>-7.2509352299999996</v>
      </c>
      <c r="AN29" s="235">
        <f t="shared" si="5"/>
        <v>-7.7811084000000008</v>
      </c>
      <c r="AO29" s="235">
        <f t="shared" si="5"/>
        <v>-14.0541009</v>
      </c>
      <c r="AP29" s="235">
        <f t="shared" si="5"/>
        <v>-4.5948399000000002</v>
      </c>
      <c r="AQ29" s="235">
        <f t="shared" si="5"/>
        <v>-6.9532532999999992</v>
      </c>
      <c r="AR29" s="235">
        <f t="shared" si="5"/>
        <v>-1.3776405999999999</v>
      </c>
      <c r="AS29" s="235">
        <f t="shared" si="5"/>
        <v>-4.8134876999999996</v>
      </c>
      <c r="AT29" s="235">
        <f t="shared" si="5"/>
        <v>-10.209942399999999</v>
      </c>
      <c r="AU29" s="235">
        <f t="shared" si="5"/>
        <v>-10.2096141</v>
      </c>
      <c r="AV29" s="235">
        <f t="shared" si="5"/>
        <v>-10.9217906</v>
      </c>
      <c r="AW29" s="235">
        <f t="shared" si="5"/>
        <v>-11.480510299999999</v>
      </c>
      <c r="AX29" s="235">
        <f t="shared" si="5"/>
        <v>-12.064931199999998</v>
      </c>
      <c r="AY29" s="235">
        <f t="shared" si="5"/>
        <v>-13.668323129999999</v>
      </c>
      <c r="AZ29" s="235">
        <f t="shared" si="5"/>
        <v>-13.42994244</v>
      </c>
      <c r="BA29" s="235">
        <f t="shared" si="5"/>
        <v>-12.500397700000001</v>
      </c>
      <c r="BB29" s="235">
        <f t="shared" si="5"/>
        <v>-13.780017299999999</v>
      </c>
      <c r="BC29" s="235">
        <f t="shared" si="5"/>
        <v>-9.4917157999999997</v>
      </c>
      <c r="BD29" s="235">
        <f t="shared" si="5"/>
        <v>-9.8074934999999996</v>
      </c>
      <c r="BE29" s="235">
        <f t="shared" si="5"/>
        <v>-10.391914399999999</v>
      </c>
      <c r="BF29" s="235">
        <f t="shared" si="5"/>
        <v>-10.850268099999999</v>
      </c>
      <c r="BG29" s="235">
        <f t="shared" si="5"/>
        <v>-11.891964</v>
      </c>
      <c r="BH29" s="236">
        <f>AVERAGE(V29:BG29)</f>
        <v>-9.599261898157895</v>
      </c>
      <c r="BI29" s="236">
        <f>STDEV(V29:BG29)</f>
        <v>3.228543377426913</v>
      </c>
      <c r="BJ29" s="17"/>
    </row>
    <row r="30" spans="1:62" x14ac:dyDescent="0.25">
      <c r="A30" s="23"/>
      <c r="B30" s="31" t="s">
        <v>196</v>
      </c>
      <c r="C30" s="131" t="s">
        <v>133</v>
      </c>
      <c r="D30" s="79" t="s">
        <v>197</v>
      </c>
      <c r="E30" s="136" t="s">
        <v>198</v>
      </c>
      <c r="F30" s="154"/>
      <c r="G30" s="35"/>
      <c r="H30" s="90">
        <v>5</v>
      </c>
      <c r="I30" s="54">
        <f t="shared" si="2"/>
        <v>0</v>
      </c>
      <c r="J30" s="20"/>
      <c r="K30" s="31" t="s">
        <v>30</v>
      </c>
      <c r="L30" s="131" t="s">
        <v>218</v>
      </c>
      <c r="M30" s="142" t="e">
        <f>AVERAGE(M15,M20,M25)</f>
        <v>#DIV/0!</v>
      </c>
      <c r="N30" s="233"/>
      <c r="O30" s="107"/>
      <c r="P30" s="104"/>
      <c r="Q30" s="17"/>
      <c r="S30" s="23"/>
      <c r="T30" s="244"/>
      <c r="U30" s="31" t="s">
        <v>19</v>
      </c>
      <c r="V30" s="235">
        <f t="shared" si="5"/>
        <v>-10.581859399999999</v>
      </c>
      <c r="W30" s="235">
        <f t="shared" si="5"/>
        <v>-11.503772700000001</v>
      </c>
      <c r="X30" s="235">
        <f t="shared" si="5"/>
        <v>-6.3905939999999992</v>
      </c>
      <c r="Y30" s="235">
        <f t="shared" si="5"/>
        <v>-8.4928864999999991</v>
      </c>
      <c r="Z30" s="235">
        <f t="shared" si="5"/>
        <v>-9.8026627999999985</v>
      </c>
      <c r="AA30" s="235">
        <f t="shared" si="5"/>
        <v>-2.4196446800000002</v>
      </c>
      <c r="AB30" s="235">
        <f t="shared" si="5"/>
        <v>-4.7755404399999994</v>
      </c>
      <c r="AC30" s="235">
        <f t="shared" si="5"/>
        <v>-12.358423279999998</v>
      </c>
      <c r="AD30" s="235">
        <f t="shared" si="5"/>
        <v>-13.169801399999999</v>
      </c>
      <c r="AE30" s="235">
        <f t="shared" si="5"/>
        <v>-13.559072</v>
      </c>
      <c r="AF30" s="235">
        <f t="shared" si="5"/>
        <v>-9.5463073999999999</v>
      </c>
      <c r="AG30" s="235">
        <f t="shared" si="5"/>
        <v>-10.887975699999998</v>
      </c>
      <c r="AH30" s="235">
        <f t="shared" si="5"/>
        <v>-12.20115154</v>
      </c>
      <c r="AI30" s="235">
        <f t="shared" si="5"/>
        <v>-6.0307303000000001</v>
      </c>
      <c r="AJ30" s="235">
        <f t="shared" si="5"/>
        <v>-7.4321960999999996</v>
      </c>
      <c r="AK30" s="235">
        <f t="shared" si="5"/>
        <v>-10.108825999999999</v>
      </c>
      <c r="AL30" s="235">
        <f t="shared" si="5"/>
        <v>-5.3964464399999992</v>
      </c>
      <c r="AM30" s="235">
        <f t="shared" si="5"/>
        <v>-7.2437072399999991</v>
      </c>
      <c r="AN30" s="235">
        <f t="shared" si="5"/>
        <v>-7.5711168000000013</v>
      </c>
      <c r="AO30" s="235">
        <f t="shared" si="5"/>
        <v>-14.053115999999999</v>
      </c>
      <c r="AP30" s="235">
        <f t="shared" si="5"/>
        <v>-4.5403889999999993</v>
      </c>
      <c r="AQ30" s="235">
        <f t="shared" si="5"/>
        <v>-6.8273736999999999</v>
      </c>
      <c r="AR30" s="235">
        <f t="shared" si="5"/>
        <v>-1.3425593999999998</v>
      </c>
      <c r="AS30" s="235">
        <f t="shared" si="5"/>
        <v>-4.7195001000000003</v>
      </c>
      <c r="AT30" s="235">
        <f t="shared" si="5"/>
        <v>-10.2090513</v>
      </c>
      <c r="AU30" s="235"/>
      <c r="AV30" s="235"/>
      <c r="AW30" s="235"/>
      <c r="AX30" s="235"/>
      <c r="AY30" s="235"/>
      <c r="AZ30" s="235"/>
      <c r="BA30" s="235"/>
      <c r="BB30" s="235"/>
      <c r="BC30" s="235"/>
      <c r="BD30" s="235"/>
      <c r="BE30" s="235"/>
      <c r="BF30" s="235"/>
      <c r="BG30" s="235"/>
      <c r="BH30" s="237">
        <f>AVERAGE(V30:AT30)</f>
        <v>-8.4465881687999982</v>
      </c>
      <c r="BI30" s="238"/>
      <c r="BJ30" s="17"/>
    </row>
    <row r="31" spans="1:62" ht="14.4" thickBot="1" x14ac:dyDescent="0.3">
      <c r="A31" s="23"/>
      <c r="B31" s="32" t="s">
        <v>16</v>
      </c>
      <c r="C31" s="131" t="s">
        <v>207</v>
      </c>
      <c r="D31" s="79" t="s">
        <v>116</v>
      </c>
      <c r="E31" s="131" t="s">
        <v>130</v>
      </c>
      <c r="F31" s="36"/>
      <c r="G31" s="33"/>
      <c r="H31" s="90">
        <v>5</v>
      </c>
      <c r="I31" s="54">
        <f t="shared" si="2"/>
        <v>0</v>
      </c>
      <c r="J31" s="20"/>
      <c r="K31" s="32" t="s">
        <v>31</v>
      </c>
      <c r="L31" s="131" t="s">
        <v>218</v>
      </c>
      <c r="M31" s="142" t="e">
        <f>AVERAGE(M16,M21,M26)</f>
        <v>#DIV/0!</v>
      </c>
      <c r="N31" s="234"/>
      <c r="O31" s="108"/>
      <c r="P31" s="101"/>
      <c r="Q31" s="17"/>
      <c r="S31" s="23"/>
      <c r="T31" s="244"/>
      <c r="U31" s="31" t="s">
        <v>20</v>
      </c>
      <c r="V31" s="235">
        <f t="shared" si="5"/>
        <v>-0.30841439999999998</v>
      </c>
      <c r="W31" s="235">
        <f t="shared" si="5"/>
        <v>4.7228299999999994E-2</v>
      </c>
      <c r="X31" s="235">
        <f t="shared" si="5"/>
        <v>2.7353955999999999</v>
      </c>
      <c r="Y31" s="235">
        <f t="shared" si="5"/>
        <v>1.6846479999999999</v>
      </c>
      <c r="Z31" s="235">
        <f t="shared" si="5"/>
        <v>1.3940087000000001</v>
      </c>
      <c r="AA31" s="235">
        <f t="shared" si="5"/>
        <v>1.1323597999999999</v>
      </c>
      <c r="AB31" s="235">
        <f t="shared" si="5"/>
        <v>-6.0629579999999995E-2</v>
      </c>
      <c r="AC31" s="235">
        <f t="shared" si="5"/>
        <v>-0.89246479000000001</v>
      </c>
      <c r="AD31" s="235">
        <f t="shared" si="5"/>
        <v>-1.0711491</v>
      </c>
      <c r="AE31" s="235">
        <f t="shared" si="5"/>
        <v>-0.39928096000000002</v>
      </c>
      <c r="AF31" s="235">
        <f t="shared" si="5"/>
        <v>-0.42936949999999996</v>
      </c>
      <c r="AG31" s="235">
        <f t="shared" si="5"/>
        <v>2.88904E-2</v>
      </c>
      <c r="AH31" s="235">
        <f t="shared" si="5"/>
        <v>-0.2275452</v>
      </c>
      <c r="AI31" s="235">
        <f t="shared" si="5"/>
        <v>2.6759263999999998</v>
      </c>
      <c r="AJ31" s="235">
        <f t="shared" si="5"/>
        <v>0.97237770000000001</v>
      </c>
      <c r="AK31" s="235">
        <f t="shared" si="5"/>
        <v>0.13028819999999999</v>
      </c>
      <c r="AL31" s="235">
        <f t="shared" si="5"/>
        <v>-0.88535600999999997</v>
      </c>
      <c r="AM31" s="235">
        <f t="shared" si="5"/>
        <v>-0.31647924</v>
      </c>
      <c r="AN31" s="235">
        <f t="shared" si="5"/>
        <v>-0.23456160000000001</v>
      </c>
      <c r="AO31" s="235">
        <f t="shared" si="5"/>
        <v>-0.14257599999999998</v>
      </c>
      <c r="AP31" s="235">
        <f t="shared" si="5"/>
        <v>0.39775889999999997</v>
      </c>
      <c r="AQ31" s="235">
        <f t="shared" si="5"/>
        <v>0.2825725</v>
      </c>
      <c r="AR31" s="235">
        <f t="shared" si="5"/>
        <v>-5.0839599999999999E-2</v>
      </c>
      <c r="AS31" s="235">
        <f t="shared" si="5"/>
        <v>0.34096299999999996</v>
      </c>
      <c r="AT31" s="235">
        <f t="shared" si="5"/>
        <v>-1.16312E-2</v>
      </c>
      <c r="AU31" s="235"/>
      <c r="AV31" s="235"/>
      <c r="AW31" s="235"/>
      <c r="AX31" s="235"/>
      <c r="AY31" s="235"/>
      <c r="AZ31" s="235"/>
      <c r="BA31" s="235"/>
      <c r="BB31" s="235"/>
      <c r="BC31" s="235"/>
      <c r="BD31" s="235"/>
      <c r="BE31" s="235"/>
      <c r="BF31" s="235"/>
      <c r="BG31" s="235"/>
      <c r="BH31" s="237">
        <f>AVERAGE(V31:AT31)</f>
        <v>0.27168481280000001</v>
      </c>
      <c r="BI31" s="238"/>
      <c r="BJ31" s="17"/>
    </row>
    <row r="32" spans="1:62" ht="14.4" thickBot="1" x14ac:dyDescent="0.3">
      <c r="A32" s="23"/>
      <c r="B32" s="109" t="s">
        <v>100</v>
      </c>
      <c r="C32" s="110"/>
      <c r="D32" s="110"/>
      <c r="E32" s="110"/>
      <c r="F32" s="110"/>
      <c r="G32" s="110"/>
      <c r="H32" s="110"/>
      <c r="I32" s="111"/>
      <c r="J32" s="20"/>
      <c r="K32" s="42" t="s">
        <v>72</v>
      </c>
      <c r="L32" s="43"/>
      <c r="M32" s="43"/>
      <c r="N32" s="43"/>
      <c r="O32" s="44"/>
      <c r="P32" s="158" t="e">
        <f>100*SUM(P28:P31)/SUM(O28:O31)</f>
        <v>#DIV/0!</v>
      </c>
      <c r="Q32" s="17"/>
      <c r="S32" s="23"/>
      <c r="T32" s="244"/>
      <c r="U32" s="31" t="s">
        <v>21</v>
      </c>
      <c r="V32" s="235">
        <f t="shared" si="5"/>
        <v>8.1699799999999989E-2</v>
      </c>
      <c r="W32" s="235">
        <f t="shared" si="5"/>
        <v>3.0156699999999998E-2</v>
      </c>
      <c r="X32" s="235">
        <f t="shared" si="5"/>
        <v>-0.5495741999999999</v>
      </c>
      <c r="Y32" s="235">
        <f t="shared" si="5"/>
        <v>-1.1435158000000001</v>
      </c>
      <c r="Z32" s="235">
        <f t="shared" si="5"/>
        <v>-1.5947407</v>
      </c>
      <c r="AA32" s="235">
        <f t="shared" si="5"/>
        <v>0.68831266000000002</v>
      </c>
      <c r="AB32" s="235">
        <f t="shared" si="5"/>
        <v>0.54989087999999997</v>
      </c>
      <c r="AC32" s="235">
        <f t="shared" si="5"/>
        <v>-0.10332287</v>
      </c>
      <c r="AD32" s="235">
        <f t="shared" si="5"/>
        <v>-0.73956609999999989</v>
      </c>
      <c r="AE32" s="235">
        <f t="shared" si="5"/>
        <v>-0.75665802000000004</v>
      </c>
      <c r="AF32" s="235">
        <f t="shared" si="5"/>
        <v>0.48034979999999999</v>
      </c>
      <c r="AG32" s="235">
        <f t="shared" si="5"/>
        <v>0.31394859999999997</v>
      </c>
      <c r="AH32" s="235">
        <f t="shared" si="5"/>
        <v>0.53782134000000004</v>
      </c>
      <c r="AI32" s="235">
        <f t="shared" si="5"/>
        <v>0.25991979999999998</v>
      </c>
      <c r="AJ32" s="235">
        <f t="shared" si="5"/>
        <v>1.6669197999999998</v>
      </c>
      <c r="AK32" s="235">
        <f t="shared" si="5"/>
        <v>1.4869176</v>
      </c>
      <c r="AL32" s="235">
        <f t="shared" si="5"/>
        <v>4.8946589999999998E-2</v>
      </c>
      <c r="AM32" s="235">
        <f t="shared" si="5"/>
        <v>-6.660423E-2</v>
      </c>
      <c r="AN32" s="235">
        <f t="shared" si="5"/>
        <v>1.7802720000000001</v>
      </c>
      <c r="AO32" s="235">
        <f t="shared" si="5"/>
        <v>-9.0376299999999993E-2</v>
      </c>
      <c r="AP32" s="235">
        <f t="shared" si="5"/>
        <v>-0.58231040000000001</v>
      </c>
      <c r="AQ32" s="235">
        <f t="shared" si="5"/>
        <v>-1.2864201</v>
      </c>
      <c r="AR32" s="235">
        <f t="shared" si="5"/>
        <v>0.30466239999999994</v>
      </c>
      <c r="AS32" s="235">
        <f t="shared" si="5"/>
        <v>0.88303319999999996</v>
      </c>
      <c r="AT32" s="235">
        <f t="shared" si="5"/>
        <v>0.13282079999999999</v>
      </c>
      <c r="AU32" s="235"/>
      <c r="AV32" s="235"/>
      <c r="AW32" s="235"/>
      <c r="AX32" s="235"/>
      <c r="AY32" s="235"/>
      <c r="AZ32" s="235"/>
      <c r="BA32" s="235"/>
      <c r="BB32" s="235"/>
      <c r="BC32" s="235"/>
      <c r="BD32" s="235"/>
      <c r="BE32" s="235"/>
      <c r="BF32" s="235"/>
      <c r="BG32" s="235"/>
      <c r="BH32" s="237">
        <f>AVERAGE(V32:AT32)</f>
        <v>9.3303330000000018E-2</v>
      </c>
      <c r="BI32" s="238"/>
      <c r="BJ32" s="17"/>
    </row>
    <row r="33" spans="1:62" x14ac:dyDescent="0.25">
      <c r="A33" s="23"/>
      <c r="B33" s="122" t="s">
        <v>101</v>
      </c>
      <c r="C33" s="129" t="s">
        <v>102</v>
      </c>
      <c r="D33" s="79" t="s">
        <v>116</v>
      </c>
      <c r="E33" s="129" t="s">
        <v>134</v>
      </c>
      <c r="F33" s="33"/>
      <c r="G33" s="115"/>
      <c r="H33" s="89">
        <v>10</v>
      </c>
      <c r="I33" s="54">
        <f t="shared" si="2"/>
        <v>0</v>
      </c>
      <c r="J33" s="20"/>
      <c r="K33" s="20"/>
      <c r="L33" s="20"/>
      <c r="M33" s="20"/>
      <c r="N33" s="20"/>
      <c r="O33" s="20"/>
      <c r="P33" s="20"/>
      <c r="Q33" s="17"/>
      <c r="S33" s="23"/>
      <c r="T33" s="244"/>
      <c r="U33" s="31" t="s">
        <v>22</v>
      </c>
      <c r="V33" s="235" t="e">
        <f t="shared" si="5"/>
        <v>#DIV/0!</v>
      </c>
      <c r="W33" s="235" t="e">
        <f t="shared" si="5"/>
        <v>#DIV/0!</v>
      </c>
      <c r="X33" s="235" t="e">
        <f t="shared" si="5"/>
        <v>#DIV/0!</v>
      </c>
      <c r="Y33" s="235" t="e">
        <f t="shared" si="5"/>
        <v>#DIV/0!</v>
      </c>
      <c r="Z33" s="235" t="e">
        <f t="shared" si="5"/>
        <v>#DIV/0!</v>
      </c>
      <c r="AA33" s="235" t="e">
        <f t="shared" si="5"/>
        <v>#DIV/0!</v>
      </c>
      <c r="AB33" s="235" t="e">
        <f t="shared" si="5"/>
        <v>#DIV/0!</v>
      </c>
      <c r="AC33" s="235" t="e">
        <f t="shared" si="5"/>
        <v>#DIV/0!</v>
      </c>
      <c r="AD33" s="235" t="e">
        <f t="shared" si="5"/>
        <v>#DIV/0!</v>
      </c>
      <c r="AE33" s="235" t="e">
        <f t="shared" si="5"/>
        <v>#DIV/0!</v>
      </c>
      <c r="AF33" s="235" t="e">
        <f t="shared" si="5"/>
        <v>#DIV/0!</v>
      </c>
      <c r="AG33" s="235" t="e">
        <f t="shared" si="5"/>
        <v>#DIV/0!</v>
      </c>
      <c r="AH33" s="235" t="e">
        <f t="shared" si="5"/>
        <v>#DIV/0!</v>
      </c>
      <c r="AI33" s="235" t="e">
        <f t="shared" si="5"/>
        <v>#DIV/0!</v>
      </c>
      <c r="AJ33" s="235" t="e">
        <f t="shared" si="5"/>
        <v>#DIV/0!</v>
      </c>
      <c r="AK33" s="235" t="e">
        <f t="shared" si="5"/>
        <v>#DIV/0!</v>
      </c>
      <c r="AL33" s="235" t="e">
        <f t="shared" si="5"/>
        <v>#DIV/0!</v>
      </c>
      <c r="AM33" s="235" t="e">
        <f t="shared" si="5"/>
        <v>#DIV/0!</v>
      </c>
      <c r="AN33" s="235" t="e">
        <f t="shared" si="5"/>
        <v>#DIV/0!</v>
      </c>
      <c r="AO33" s="235" t="e">
        <f t="shared" si="5"/>
        <v>#DIV/0!</v>
      </c>
      <c r="AP33" s="235" t="e">
        <f t="shared" si="5"/>
        <v>#DIV/0!</v>
      </c>
      <c r="AQ33" s="235" t="e">
        <f t="shared" si="5"/>
        <v>#DIV/0!</v>
      </c>
      <c r="AR33" s="235" t="e">
        <f t="shared" si="5"/>
        <v>#DIV/0!</v>
      </c>
      <c r="AS33" s="235" t="e">
        <f t="shared" si="5"/>
        <v>#DIV/0!</v>
      </c>
      <c r="AT33" s="235" t="e">
        <f t="shared" si="5"/>
        <v>#DIV/0!</v>
      </c>
      <c r="AU33" s="239"/>
      <c r="AV33" s="235"/>
      <c r="AW33" s="235"/>
      <c r="AX33" s="235"/>
      <c r="AY33" s="235"/>
      <c r="AZ33" s="235"/>
      <c r="BA33" s="235"/>
      <c r="BB33" s="235"/>
      <c r="BC33" s="235"/>
      <c r="BD33" s="235"/>
      <c r="BE33" s="235"/>
      <c r="BF33" s="235"/>
      <c r="BG33" s="235"/>
      <c r="BH33" s="237" t="e">
        <f>AVERAGE(V33:AT33)</f>
        <v>#DIV/0!</v>
      </c>
      <c r="BI33" s="237"/>
      <c r="BJ33" s="17"/>
    </row>
    <row r="34" spans="1:62" x14ac:dyDescent="0.25">
      <c r="A34" s="23"/>
      <c r="B34" s="53"/>
      <c r="C34" s="129" t="s">
        <v>103</v>
      </c>
      <c r="D34" s="129" t="s">
        <v>135</v>
      </c>
      <c r="E34" s="129" t="s">
        <v>135</v>
      </c>
      <c r="F34" s="33"/>
      <c r="G34" s="115"/>
      <c r="H34" s="89">
        <v>0</v>
      </c>
      <c r="I34" s="54">
        <f t="shared" si="2"/>
        <v>0</v>
      </c>
      <c r="J34" s="20"/>
      <c r="K34" s="20"/>
      <c r="L34" s="20"/>
      <c r="M34" s="20"/>
      <c r="N34" s="20"/>
      <c r="O34" s="20"/>
      <c r="P34" s="20"/>
      <c r="Q34" s="17"/>
      <c r="S34" s="23"/>
      <c r="T34" s="244"/>
      <c r="U34" s="51" t="s">
        <v>83</v>
      </c>
      <c r="V34" s="78"/>
      <c r="W34" s="81"/>
      <c r="X34" s="78"/>
      <c r="Y34" s="79"/>
      <c r="Z34" s="81"/>
      <c r="AA34" s="78"/>
      <c r="AB34" s="79"/>
      <c r="AC34" s="79"/>
      <c r="AD34" s="79"/>
      <c r="AE34" s="81"/>
      <c r="AF34" s="78"/>
      <c r="AG34" s="79"/>
      <c r="AH34" s="81"/>
      <c r="AI34" s="78"/>
      <c r="AJ34" s="79"/>
      <c r="AK34" s="81"/>
      <c r="AL34" s="78"/>
      <c r="AM34" s="81"/>
      <c r="AN34" s="78"/>
      <c r="AO34" s="81"/>
      <c r="AP34" s="78"/>
      <c r="AQ34" s="81"/>
      <c r="AR34" s="78"/>
      <c r="AS34" s="81"/>
      <c r="AT34" s="78"/>
      <c r="AU34" s="78"/>
      <c r="AV34" s="79"/>
      <c r="AW34" s="79"/>
      <c r="AX34" s="81"/>
      <c r="AY34" s="78"/>
      <c r="AZ34" s="81"/>
      <c r="BA34" s="78"/>
      <c r="BB34" s="78"/>
      <c r="BC34" s="78"/>
      <c r="BD34" s="78"/>
      <c r="BE34" s="79"/>
      <c r="BF34" s="79"/>
      <c r="BG34" s="81"/>
      <c r="BH34" s="69"/>
      <c r="BI34" s="69"/>
      <c r="BJ34" s="17"/>
    </row>
    <row r="35" spans="1:62" x14ac:dyDescent="0.25">
      <c r="A35" s="23"/>
      <c r="B35" s="53" t="s">
        <v>110</v>
      </c>
      <c r="C35" s="129" t="s">
        <v>208</v>
      </c>
      <c r="D35" s="59" t="s">
        <v>113</v>
      </c>
      <c r="E35" s="129" t="s">
        <v>136</v>
      </c>
      <c r="F35" s="33"/>
      <c r="G35" s="115"/>
      <c r="H35" s="89">
        <v>5</v>
      </c>
      <c r="I35" s="54">
        <f t="shared" si="2"/>
        <v>0</v>
      </c>
      <c r="J35" s="20"/>
      <c r="K35" s="20"/>
      <c r="L35" s="20"/>
      <c r="M35" s="20"/>
      <c r="N35" s="20"/>
      <c r="O35" s="20"/>
      <c r="P35" s="20"/>
      <c r="Q35" s="17"/>
      <c r="S35" s="23"/>
      <c r="T35" s="244"/>
      <c r="U35" s="31" t="s">
        <v>84</v>
      </c>
      <c r="V35" s="67"/>
      <c r="W35" s="216"/>
      <c r="X35" s="67"/>
      <c r="Y35" s="59"/>
      <c r="Z35" s="70"/>
      <c r="AA35" s="67"/>
      <c r="AB35" s="59"/>
      <c r="AC35" s="59"/>
      <c r="AD35" s="59"/>
      <c r="AE35" s="216"/>
      <c r="AF35" s="67"/>
      <c r="AG35" s="59"/>
      <c r="AH35" s="216"/>
      <c r="AI35" s="67"/>
      <c r="AJ35" s="59"/>
      <c r="AK35" s="70"/>
      <c r="AL35" s="67"/>
      <c r="AM35" s="216"/>
      <c r="AN35" s="67"/>
      <c r="AO35" s="70"/>
      <c r="AP35" s="67"/>
      <c r="AQ35" s="216"/>
      <c r="AR35" s="67"/>
      <c r="AS35" s="70"/>
      <c r="AT35" s="69"/>
      <c r="AU35" s="67"/>
      <c r="AV35" s="59"/>
      <c r="AW35" s="59"/>
      <c r="AX35" s="70"/>
      <c r="AY35" s="67"/>
      <c r="AZ35" s="216"/>
      <c r="BA35" s="70"/>
      <c r="BB35" s="69"/>
      <c r="BC35" s="70"/>
      <c r="BD35" s="67"/>
      <c r="BE35" s="59"/>
      <c r="BF35" s="59"/>
      <c r="BG35" s="216"/>
      <c r="BH35" s="69"/>
      <c r="BI35" s="69"/>
      <c r="BJ35" s="17"/>
    </row>
    <row r="36" spans="1:62" ht="14.4" thickBot="1" x14ac:dyDescent="0.3">
      <c r="A36" s="23"/>
      <c r="B36" s="123" t="s">
        <v>109</v>
      </c>
      <c r="C36" s="129" t="s">
        <v>137</v>
      </c>
      <c r="D36" s="129" t="s">
        <v>199</v>
      </c>
      <c r="E36" s="129" t="s">
        <v>138</v>
      </c>
      <c r="F36" s="33"/>
      <c r="G36" s="115"/>
      <c r="H36" s="89">
        <v>40</v>
      </c>
      <c r="I36" s="54">
        <f>H36*G36/100</f>
        <v>0</v>
      </c>
      <c r="J36" s="20"/>
      <c r="K36" s="20"/>
      <c r="L36" s="20"/>
      <c r="M36" s="20"/>
      <c r="N36" s="20"/>
      <c r="O36" s="20"/>
      <c r="P36" s="20"/>
      <c r="Q36" s="17"/>
      <c r="S36" s="23"/>
      <c r="T36" s="244"/>
      <c r="U36" s="41" t="s">
        <v>12</v>
      </c>
      <c r="V36" s="71"/>
      <c r="W36" s="217"/>
      <c r="X36" s="71"/>
      <c r="Y36" s="72"/>
      <c r="Z36" s="75"/>
      <c r="AA36" s="71"/>
      <c r="AB36" s="72"/>
      <c r="AC36" s="72"/>
      <c r="AD36" s="72"/>
      <c r="AE36" s="217"/>
      <c r="AF36" s="71"/>
      <c r="AG36" s="72"/>
      <c r="AH36" s="217"/>
      <c r="AI36" s="71"/>
      <c r="AJ36" s="72"/>
      <c r="AK36" s="75"/>
      <c r="AL36" s="71"/>
      <c r="AM36" s="217"/>
      <c r="AN36" s="71"/>
      <c r="AO36" s="75"/>
      <c r="AP36" s="71"/>
      <c r="AQ36" s="217"/>
      <c r="AR36" s="71"/>
      <c r="AS36" s="75"/>
      <c r="AT36" s="74"/>
      <c r="AU36" s="71"/>
      <c r="AV36" s="72"/>
      <c r="AW36" s="72"/>
      <c r="AX36" s="75"/>
      <c r="AY36" s="71"/>
      <c r="AZ36" s="217"/>
      <c r="BA36" s="75"/>
      <c r="BB36" s="74"/>
      <c r="BC36" s="75"/>
      <c r="BD36" s="71"/>
      <c r="BE36" s="72"/>
      <c r="BF36" s="72"/>
      <c r="BG36" s="217"/>
      <c r="BH36" s="74"/>
      <c r="BI36" s="74"/>
      <c r="BJ36" s="17"/>
    </row>
    <row r="37" spans="1:62" ht="14.4" thickBot="1" x14ac:dyDescent="0.3">
      <c r="A37" s="23"/>
      <c r="B37" s="42" t="s">
        <v>71</v>
      </c>
      <c r="C37" s="43"/>
      <c r="D37" s="43"/>
      <c r="E37" s="43"/>
      <c r="F37" s="43"/>
      <c r="G37" s="43"/>
      <c r="H37" s="44"/>
      <c r="I37" s="128">
        <f>100*SUM(I23:I31,I13:I21,I33:I36)/(SUM(H13:H21,H23:H31,H33:H36))</f>
        <v>0</v>
      </c>
      <c r="J37" s="20"/>
      <c r="K37" s="20"/>
      <c r="L37" s="20"/>
      <c r="M37" s="20"/>
      <c r="N37" s="20"/>
      <c r="O37" s="20"/>
      <c r="P37" s="20"/>
      <c r="Q37" s="17"/>
      <c r="S37" s="23"/>
      <c r="T37" s="243" t="s">
        <v>25</v>
      </c>
      <c r="U37" s="30" t="s">
        <v>18</v>
      </c>
      <c r="V37" s="7"/>
      <c r="W37" s="218"/>
      <c r="X37" s="7"/>
      <c r="Y37" s="215"/>
      <c r="Z37" s="218"/>
      <c r="AA37" s="7"/>
      <c r="AB37" s="215"/>
      <c r="AC37" s="215"/>
      <c r="AD37" s="215"/>
      <c r="AE37" s="218"/>
      <c r="AF37" s="7"/>
      <c r="AG37" s="215"/>
      <c r="AH37" s="218"/>
      <c r="AI37" s="7"/>
      <c r="AJ37" s="215"/>
      <c r="AK37" s="218"/>
      <c r="AL37" s="7"/>
      <c r="AM37" s="218"/>
      <c r="AN37" s="7"/>
      <c r="AO37" s="218"/>
      <c r="AP37" s="7"/>
      <c r="AQ37" s="218"/>
      <c r="AR37" s="7"/>
      <c r="AS37" s="218"/>
      <c r="AT37" s="7"/>
      <c r="AU37" s="7"/>
      <c r="AV37" s="215"/>
      <c r="AW37" s="215"/>
      <c r="AX37" s="218"/>
      <c r="AY37" s="7"/>
      <c r="AZ37" s="218"/>
      <c r="BA37" s="7"/>
      <c r="BB37" s="7"/>
      <c r="BC37" s="7"/>
      <c r="BD37" s="7"/>
      <c r="BE37" s="215"/>
      <c r="BF37" s="215"/>
      <c r="BG37" s="218"/>
      <c r="BH37" s="14" t="e">
        <f>AVERAGE(V37:BG37)</f>
        <v>#DIV/0!</v>
      </c>
      <c r="BI37" s="14" t="e">
        <f>STDEV(V37:BG37)</f>
        <v>#DIV/0!</v>
      </c>
      <c r="BJ37" s="17"/>
    </row>
    <row r="38" spans="1:62" ht="14.4" thickBot="1" x14ac:dyDescent="0.3">
      <c r="A38" s="23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17"/>
      <c r="S38" s="23"/>
      <c r="T38" s="244"/>
      <c r="U38" s="31" t="s">
        <v>19</v>
      </c>
      <c r="V38" s="12"/>
      <c r="W38" s="15"/>
      <c r="X38" s="12"/>
      <c r="Y38" s="16"/>
      <c r="Z38" s="15"/>
      <c r="AA38" s="12"/>
      <c r="AB38" s="16"/>
      <c r="AC38" s="16"/>
      <c r="AD38" s="16"/>
      <c r="AE38" s="15"/>
      <c r="AF38" s="12"/>
      <c r="AG38" s="16"/>
      <c r="AH38" s="15"/>
      <c r="AI38" s="12"/>
      <c r="AJ38" s="16"/>
      <c r="AK38" s="15"/>
      <c r="AL38" s="12"/>
      <c r="AM38" s="15"/>
      <c r="AN38" s="12"/>
      <c r="AO38" s="15"/>
      <c r="AP38" s="12"/>
      <c r="AQ38" s="15"/>
      <c r="AR38" s="12"/>
      <c r="AS38" s="15"/>
      <c r="AT38" s="12"/>
      <c r="AU38" s="12"/>
      <c r="AV38" s="16"/>
      <c r="AW38" s="16"/>
      <c r="AX38" s="15"/>
      <c r="AY38" s="12"/>
      <c r="AZ38" s="15"/>
      <c r="BA38" s="12"/>
      <c r="BB38" s="12"/>
      <c r="BC38" s="12"/>
      <c r="BD38" s="12"/>
      <c r="BE38" s="16"/>
      <c r="BF38" s="16"/>
      <c r="BG38" s="15"/>
      <c r="BH38" s="11"/>
      <c r="BI38" s="11"/>
      <c r="BJ38" s="17"/>
    </row>
    <row r="39" spans="1:62" ht="14.4" thickBot="1" x14ac:dyDescent="0.3">
      <c r="A39" s="23"/>
      <c r="B39" s="112" t="s">
        <v>143</v>
      </c>
      <c r="C39" s="113"/>
      <c r="D39" s="113"/>
      <c r="E39" s="113"/>
      <c r="F39" s="114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17"/>
      <c r="S39" s="23"/>
      <c r="T39" s="244"/>
      <c r="U39" s="31" t="s">
        <v>20</v>
      </c>
      <c r="V39" s="8"/>
      <c r="W39" s="10"/>
      <c r="X39" s="8"/>
      <c r="Y39" s="6"/>
      <c r="Z39" s="10"/>
      <c r="AA39" s="8"/>
      <c r="AB39" s="6"/>
      <c r="AC39" s="6"/>
      <c r="AD39" s="6"/>
      <c r="AE39" s="10"/>
      <c r="AF39" s="8"/>
      <c r="AG39" s="6"/>
      <c r="AH39" s="10"/>
      <c r="AI39" s="8"/>
      <c r="AJ39" s="6"/>
      <c r="AK39" s="10"/>
      <c r="AL39" s="8"/>
      <c r="AM39" s="10"/>
      <c r="AN39" s="8"/>
      <c r="AO39" s="10"/>
      <c r="AP39" s="8"/>
      <c r="AQ39" s="10"/>
      <c r="AR39" s="8"/>
      <c r="AS39" s="10"/>
      <c r="AT39" s="8"/>
      <c r="AU39" s="8"/>
      <c r="AV39" s="6"/>
      <c r="AW39" s="6"/>
      <c r="AX39" s="10"/>
      <c r="AY39" s="8"/>
      <c r="AZ39" s="10"/>
      <c r="BA39" s="8"/>
      <c r="BB39" s="8"/>
      <c r="BC39" s="8"/>
      <c r="BD39" s="8"/>
      <c r="BE39" s="6"/>
      <c r="BF39" s="6"/>
      <c r="BG39" s="10"/>
      <c r="BH39" s="11"/>
      <c r="BI39" s="11"/>
      <c r="BJ39" s="17"/>
    </row>
    <row r="40" spans="1:62" ht="14.4" thickBot="1" x14ac:dyDescent="0.3">
      <c r="A40" s="23"/>
      <c r="B40" s="137" t="s">
        <v>142</v>
      </c>
      <c r="C40" s="140" t="s">
        <v>92</v>
      </c>
      <c r="D40" s="140" t="s">
        <v>93</v>
      </c>
      <c r="E40" s="140" t="s">
        <v>112</v>
      </c>
      <c r="F40" s="29" t="s">
        <v>200</v>
      </c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17"/>
      <c r="S40" s="23"/>
      <c r="T40" s="244"/>
      <c r="U40" s="31" t="s">
        <v>21</v>
      </c>
      <c r="V40" s="12"/>
      <c r="W40" s="15"/>
      <c r="X40" s="12"/>
      <c r="Y40" s="16"/>
      <c r="Z40" s="15"/>
      <c r="AA40" s="12"/>
      <c r="AB40" s="16"/>
      <c r="AC40" s="16"/>
      <c r="AD40" s="16"/>
      <c r="AE40" s="15"/>
      <c r="AF40" s="12"/>
      <c r="AG40" s="16"/>
      <c r="AH40" s="15"/>
      <c r="AI40" s="12"/>
      <c r="AJ40" s="16"/>
      <c r="AK40" s="15"/>
      <c r="AL40" s="12"/>
      <c r="AM40" s="15"/>
      <c r="AN40" s="12"/>
      <c r="AO40" s="15"/>
      <c r="AP40" s="12"/>
      <c r="AQ40" s="15"/>
      <c r="AR40" s="12"/>
      <c r="AS40" s="15"/>
      <c r="AT40" s="12"/>
      <c r="AU40" s="12"/>
      <c r="AV40" s="16"/>
      <c r="AW40" s="16"/>
      <c r="AX40" s="15"/>
      <c r="AY40" s="12"/>
      <c r="AZ40" s="15"/>
      <c r="BA40" s="12"/>
      <c r="BB40" s="12"/>
      <c r="BC40" s="12"/>
      <c r="BD40" s="12"/>
      <c r="BE40" s="16"/>
      <c r="BF40" s="16"/>
      <c r="BG40" s="15"/>
      <c r="BH40" s="11"/>
      <c r="BI40" s="11"/>
      <c r="BJ40" s="17"/>
    </row>
    <row r="41" spans="1:62" x14ac:dyDescent="0.25">
      <c r="A41" s="23"/>
      <c r="B41" s="46" t="s">
        <v>5</v>
      </c>
      <c r="C41" s="139" t="s">
        <v>157</v>
      </c>
      <c r="D41" s="58" t="s">
        <v>145</v>
      </c>
      <c r="E41" s="220" t="s">
        <v>209</v>
      </c>
      <c r="F41" s="37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17"/>
      <c r="S41" s="23"/>
      <c r="T41" s="244"/>
      <c r="U41" s="31" t="s">
        <v>22</v>
      </c>
      <c r="V41" s="67"/>
      <c r="W41" s="216"/>
      <c r="X41" s="67"/>
      <c r="Y41" s="59"/>
      <c r="Z41" s="70"/>
      <c r="AA41" s="67"/>
      <c r="AB41" s="59"/>
      <c r="AC41" s="59"/>
      <c r="AD41" s="59"/>
      <c r="AE41" s="216"/>
      <c r="AF41" s="67"/>
      <c r="AG41" s="59"/>
      <c r="AH41" s="216"/>
      <c r="AI41" s="67"/>
      <c r="AJ41" s="59"/>
      <c r="AK41" s="70"/>
      <c r="AL41" s="67"/>
      <c r="AM41" s="216"/>
      <c r="AN41" s="67"/>
      <c r="AO41" s="70"/>
      <c r="AP41" s="67"/>
      <c r="AQ41" s="216"/>
      <c r="AR41" s="67"/>
      <c r="AS41" s="70"/>
      <c r="AT41" s="69"/>
      <c r="AU41" s="67"/>
      <c r="AV41" s="59"/>
      <c r="AW41" s="63"/>
      <c r="AX41" s="68"/>
      <c r="AY41" s="67"/>
      <c r="AZ41" s="56"/>
      <c r="BA41" s="70"/>
      <c r="BB41" s="69"/>
      <c r="BC41" s="70"/>
      <c r="BD41" s="67"/>
      <c r="BE41" s="63"/>
      <c r="BF41" s="59"/>
      <c r="BG41" s="56"/>
      <c r="BH41" s="69"/>
      <c r="BI41" s="69"/>
      <c r="BJ41" s="17"/>
    </row>
    <row r="42" spans="1:62" x14ac:dyDescent="0.25">
      <c r="A42" s="23"/>
      <c r="B42" s="47" t="s">
        <v>6</v>
      </c>
      <c r="C42" s="135" t="s">
        <v>148</v>
      </c>
      <c r="D42" s="79" t="s">
        <v>145</v>
      </c>
      <c r="E42" s="221" t="s">
        <v>210</v>
      </c>
      <c r="F42" s="35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17"/>
      <c r="S42" s="23"/>
      <c r="T42" s="244"/>
      <c r="U42" s="51" t="s">
        <v>83</v>
      </c>
      <c r="V42" s="2"/>
      <c r="W42" s="219"/>
      <c r="X42" s="2"/>
      <c r="Y42" s="3"/>
      <c r="Z42" s="88"/>
      <c r="AA42" s="2"/>
      <c r="AB42" s="3"/>
      <c r="AC42" s="3"/>
      <c r="AD42" s="3"/>
      <c r="AE42" s="219"/>
      <c r="AF42" s="2"/>
      <c r="AG42" s="3"/>
      <c r="AH42" s="219"/>
      <c r="AI42" s="2"/>
      <c r="AJ42" s="3"/>
      <c r="AK42" s="88"/>
      <c r="AL42" s="2"/>
      <c r="AM42" s="219"/>
      <c r="AN42" s="2"/>
      <c r="AO42" s="88"/>
      <c r="AP42" s="2"/>
      <c r="AQ42" s="219"/>
      <c r="AR42" s="2"/>
      <c r="AS42" s="88"/>
      <c r="AT42" s="87"/>
      <c r="AU42" s="2"/>
      <c r="AV42" s="3"/>
      <c r="AW42" s="85"/>
      <c r="AX42" s="86"/>
      <c r="AY42" s="2"/>
      <c r="AZ42" s="4"/>
      <c r="BA42" s="88"/>
      <c r="BB42" s="87"/>
      <c r="BC42" s="88"/>
      <c r="BD42" s="2"/>
      <c r="BE42" s="85"/>
      <c r="BF42" s="3"/>
      <c r="BG42" s="4"/>
      <c r="BH42" s="87"/>
      <c r="BI42" s="87"/>
      <c r="BJ42" s="17"/>
    </row>
    <row r="43" spans="1:62" x14ac:dyDescent="0.25">
      <c r="A43" s="23"/>
      <c r="B43" s="47" t="s">
        <v>7</v>
      </c>
      <c r="C43" s="135" t="s">
        <v>144</v>
      </c>
      <c r="D43" s="79" t="s">
        <v>145</v>
      </c>
      <c r="E43" s="222"/>
      <c r="F43" s="35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17"/>
      <c r="S43" s="23"/>
      <c r="T43" s="244"/>
      <c r="U43" s="31" t="s">
        <v>84</v>
      </c>
      <c r="V43" s="67"/>
      <c r="W43" s="216"/>
      <c r="X43" s="67"/>
      <c r="Y43" s="59"/>
      <c r="Z43" s="70"/>
      <c r="AA43" s="67"/>
      <c r="AB43" s="59"/>
      <c r="AC43" s="59"/>
      <c r="AD43" s="59"/>
      <c r="AE43" s="216"/>
      <c r="AF43" s="67"/>
      <c r="AG43" s="59"/>
      <c r="AH43" s="216"/>
      <c r="AI43" s="67"/>
      <c r="AJ43" s="59"/>
      <c r="AK43" s="70"/>
      <c r="AL43" s="67"/>
      <c r="AM43" s="216"/>
      <c r="AN43" s="67"/>
      <c r="AO43" s="70"/>
      <c r="AP43" s="67"/>
      <c r="AQ43" s="216"/>
      <c r="AR43" s="67"/>
      <c r="AS43" s="70"/>
      <c r="AT43" s="69"/>
      <c r="AU43" s="67"/>
      <c r="AV43" s="59"/>
      <c r="AW43" s="63"/>
      <c r="AX43" s="68"/>
      <c r="AY43" s="67"/>
      <c r="AZ43" s="56"/>
      <c r="BA43" s="70"/>
      <c r="BB43" s="69"/>
      <c r="BC43" s="70"/>
      <c r="BD43" s="67"/>
      <c r="BE43" s="63"/>
      <c r="BF43" s="59"/>
      <c r="BG43" s="56"/>
      <c r="BH43" s="69"/>
      <c r="BI43" s="69"/>
      <c r="BJ43" s="17"/>
    </row>
    <row r="44" spans="1:62" ht="14.4" thickBot="1" x14ac:dyDescent="0.3">
      <c r="A44" s="23"/>
      <c r="B44" s="47" t="s">
        <v>75</v>
      </c>
      <c r="C44" s="135" t="s">
        <v>146</v>
      </c>
      <c r="D44" s="135" t="s">
        <v>145</v>
      </c>
      <c r="E44" s="222"/>
      <c r="F44" s="35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17"/>
      <c r="S44" s="23"/>
      <c r="T44" s="245"/>
      <c r="U44" s="32" t="s">
        <v>12</v>
      </c>
      <c r="V44" s="71"/>
      <c r="W44" s="217"/>
      <c r="X44" s="71"/>
      <c r="Y44" s="72"/>
      <c r="Z44" s="75"/>
      <c r="AA44" s="71"/>
      <c r="AB44" s="72"/>
      <c r="AC44" s="72"/>
      <c r="AD44" s="72"/>
      <c r="AE44" s="217"/>
      <c r="AF44" s="71"/>
      <c r="AG44" s="72"/>
      <c r="AH44" s="217"/>
      <c r="AI44" s="71"/>
      <c r="AJ44" s="72"/>
      <c r="AK44" s="75"/>
      <c r="AL44" s="71"/>
      <c r="AM44" s="217"/>
      <c r="AN44" s="71"/>
      <c r="AO44" s="75"/>
      <c r="AP44" s="71"/>
      <c r="AQ44" s="217"/>
      <c r="AR44" s="71"/>
      <c r="AS44" s="75"/>
      <c r="AT44" s="74"/>
      <c r="AU44" s="71"/>
      <c r="AV44" s="72"/>
      <c r="AW44" s="64"/>
      <c r="AX44" s="73"/>
      <c r="AY44" s="71"/>
      <c r="AZ44" s="57"/>
      <c r="BA44" s="75"/>
      <c r="BB44" s="74"/>
      <c r="BC44" s="75"/>
      <c r="BD44" s="71"/>
      <c r="BE44" s="64"/>
      <c r="BF44" s="72"/>
      <c r="BG44" s="57"/>
      <c r="BH44" s="74"/>
      <c r="BI44" s="74"/>
      <c r="BJ44" s="17"/>
    </row>
    <row r="45" spans="1:62" ht="14.4" thickBot="1" x14ac:dyDescent="0.3">
      <c r="A45" s="23"/>
      <c r="B45" s="47" t="s">
        <v>88</v>
      </c>
      <c r="C45" s="135" t="s">
        <v>201</v>
      </c>
      <c r="D45" s="135" t="s">
        <v>145</v>
      </c>
      <c r="E45" s="222"/>
      <c r="F45" s="102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17"/>
      <c r="S45" s="23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20"/>
      <c r="BB45" s="20"/>
      <c r="BC45" s="20"/>
      <c r="BD45" s="20"/>
      <c r="BE45" s="20"/>
      <c r="BF45" s="20"/>
      <c r="BG45" s="20"/>
      <c r="BH45" s="20"/>
      <c r="BI45" s="20"/>
      <c r="BJ45" s="17"/>
    </row>
    <row r="46" spans="1:62" ht="14.4" thickBot="1" x14ac:dyDescent="0.3">
      <c r="A46" s="23"/>
      <c r="B46" s="125" t="s">
        <v>76</v>
      </c>
      <c r="C46" s="132" t="s">
        <v>147</v>
      </c>
      <c r="D46" s="132" t="s">
        <v>145</v>
      </c>
      <c r="E46" s="223"/>
      <c r="F46" s="35"/>
      <c r="G46" s="61" t="s">
        <v>8</v>
      </c>
      <c r="H46" s="20"/>
      <c r="I46" s="20"/>
      <c r="J46" s="20"/>
      <c r="K46" s="20"/>
      <c r="L46" s="20"/>
      <c r="M46" s="20"/>
      <c r="N46" s="20"/>
      <c r="O46" s="20"/>
      <c r="P46" s="20"/>
      <c r="Q46" s="17"/>
      <c r="S46" s="23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  <c r="BA46" s="20"/>
      <c r="BB46" s="20"/>
      <c r="BC46" s="20"/>
      <c r="BD46" s="20"/>
      <c r="BE46" s="20"/>
      <c r="BF46" s="20"/>
      <c r="BG46" s="20"/>
      <c r="BH46" s="20"/>
      <c r="BI46" s="20"/>
      <c r="BJ46" s="17"/>
    </row>
    <row r="47" spans="1:62" ht="14.4" thickBot="1" x14ac:dyDescent="0.3">
      <c r="A47" s="23"/>
      <c r="B47" s="42" t="s">
        <v>73</v>
      </c>
      <c r="C47" s="126"/>
      <c r="D47" s="126"/>
      <c r="E47" s="224"/>
      <c r="F47" s="127">
        <f>SUM(F41:F46)</f>
        <v>0</v>
      </c>
      <c r="G47" s="141">
        <f>100*F47/50000</f>
        <v>0</v>
      </c>
      <c r="H47" s="20"/>
      <c r="I47" s="20"/>
      <c r="J47" s="20"/>
      <c r="K47" s="20"/>
      <c r="L47" s="20"/>
      <c r="M47" s="20"/>
      <c r="N47" s="20"/>
      <c r="O47" s="20"/>
      <c r="P47" s="20"/>
      <c r="Q47" s="17"/>
      <c r="S47" s="23"/>
      <c r="T47" s="24" t="s">
        <v>26</v>
      </c>
      <c r="U47" s="91">
        <v>2</v>
      </c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  <c r="BB47" s="20"/>
      <c r="BC47" s="20"/>
      <c r="BD47" s="20"/>
      <c r="BE47" s="20"/>
      <c r="BF47" s="20"/>
      <c r="BG47" s="20"/>
      <c r="BH47" s="20"/>
      <c r="BI47" s="20"/>
      <c r="BJ47" s="17"/>
    </row>
    <row r="48" spans="1:62" ht="14.4" thickBot="1" x14ac:dyDescent="0.3">
      <c r="A48" s="23"/>
      <c r="B48" s="20"/>
      <c r="C48" s="20"/>
      <c r="D48" s="20"/>
      <c r="E48" s="225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17"/>
      <c r="S48" s="23"/>
      <c r="T48" s="25" t="s">
        <v>152</v>
      </c>
      <c r="U48" s="92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20"/>
      <c r="AZ48" s="20"/>
      <c r="BA48" s="20"/>
      <c r="BB48" s="20"/>
      <c r="BC48" s="20"/>
      <c r="BD48" s="20"/>
      <c r="BE48" s="20"/>
      <c r="BF48" s="20"/>
      <c r="BG48" s="20"/>
      <c r="BH48" s="20"/>
      <c r="BI48" s="20"/>
      <c r="BJ48" s="17"/>
    </row>
    <row r="49" spans="1:62" ht="14.4" thickBot="1" x14ac:dyDescent="0.3">
      <c r="A49" s="23"/>
      <c r="B49" s="112" t="s">
        <v>150</v>
      </c>
      <c r="C49" s="113"/>
      <c r="D49" s="113"/>
      <c r="E49" s="226"/>
      <c r="F49" s="113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17"/>
      <c r="S49" s="23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/>
      <c r="AZ49" s="20"/>
      <c r="BA49" s="20"/>
      <c r="BB49" s="20"/>
      <c r="BC49" s="20"/>
      <c r="BD49" s="20"/>
      <c r="BE49" s="20"/>
      <c r="BF49" s="20"/>
      <c r="BG49" s="20"/>
      <c r="BH49" s="20"/>
      <c r="BI49" s="20"/>
      <c r="BJ49" s="17"/>
    </row>
    <row r="50" spans="1:62" ht="14.4" thickBot="1" x14ac:dyDescent="0.3">
      <c r="A50" s="23"/>
      <c r="B50" s="137" t="s">
        <v>142</v>
      </c>
      <c r="C50" s="140" t="s">
        <v>92</v>
      </c>
      <c r="D50" s="140" t="s">
        <v>93</v>
      </c>
      <c r="E50" s="227" t="s">
        <v>112</v>
      </c>
      <c r="F50" s="29" t="s">
        <v>200</v>
      </c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17"/>
      <c r="S50" s="23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  <c r="BA50" s="20"/>
      <c r="BB50" s="20"/>
      <c r="BC50" s="20"/>
      <c r="BD50" s="20"/>
      <c r="BE50" s="20"/>
      <c r="BF50" s="20"/>
      <c r="BG50" s="20"/>
      <c r="BH50" s="20"/>
      <c r="BI50" s="20"/>
      <c r="BJ50" s="17"/>
    </row>
    <row r="51" spans="1:62" ht="14.4" thickBot="1" x14ac:dyDescent="0.3">
      <c r="A51" s="23"/>
      <c r="B51" s="46" t="s">
        <v>5</v>
      </c>
      <c r="C51" s="139" t="s">
        <v>149</v>
      </c>
      <c r="D51" s="58" t="s">
        <v>145</v>
      </c>
      <c r="E51" s="220" t="s">
        <v>209</v>
      </c>
      <c r="F51" s="37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17"/>
      <c r="S51" s="23"/>
      <c r="T51" s="195" t="s">
        <v>27</v>
      </c>
      <c r="U51" s="196"/>
      <c r="V51" s="48" t="s">
        <v>33</v>
      </c>
      <c r="W51" s="48" t="s">
        <v>34</v>
      </c>
      <c r="X51" s="48" t="s">
        <v>35</v>
      </c>
      <c r="Y51" s="48" t="s">
        <v>36</v>
      </c>
      <c r="Z51" s="48" t="s">
        <v>37</v>
      </c>
      <c r="AA51" s="48" t="s">
        <v>38</v>
      </c>
      <c r="AB51" s="48" t="s">
        <v>39</v>
      </c>
      <c r="AC51" s="48" t="s">
        <v>40</v>
      </c>
      <c r="AD51" s="48" t="s">
        <v>41</v>
      </c>
      <c r="AE51" s="48" t="s">
        <v>42</v>
      </c>
      <c r="AF51" s="48" t="s">
        <v>43</v>
      </c>
      <c r="AG51" s="48" t="s">
        <v>44</v>
      </c>
      <c r="AH51" s="48" t="s">
        <v>45</v>
      </c>
      <c r="AI51" s="48" t="s">
        <v>46</v>
      </c>
      <c r="AJ51" s="48" t="s">
        <v>47</v>
      </c>
      <c r="AK51" s="48" t="s">
        <v>48</v>
      </c>
      <c r="AL51" s="48" t="s">
        <v>49</v>
      </c>
      <c r="AM51" s="48" t="s">
        <v>50</v>
      </c>
      <c r="AN51" s="48" t="s">
        <v>51</v>
      </c>
      <c r="AO51" s="48" t="s">
        <v>52</v>
      </c>
      <c r="AP51" s="48" t="s">
        <v>53</v>
      </c>
      <c r="AQ51" s="48" t="s">
        <v>54</v>
      </c>
      <c r="AR51" s="48" t="s">
        <v>55</v>
      </c>
      <c r="AS51" s="48" t="s">
        <v>56</v>
      </c>
      <c r="AT51" s="48" t="s">
        <v>57</v>
      </c>
      <c r="AU51" s="48" t="s">
        <v>58</v>
      </c>
      <c r="AV51" s="48" t="s">
        <v>59</v>
      </c>
      <c r="AW51" s="48" t="s">
        <v>60</v>
      </c>
      <c r="AX51" s="48" t="s">
        <v>61</v>
      </c>
      <c r="AY51" s="48" t="s">
        <v>62</v>
      </c>
      <c r="AZ51" s="48" t="s">
        <v>63</v>
      </c>
      <c r="BA51" s="48" t="s">
        <v>64</v>
      </c>
      <c r="BB51" s="48" t="s">
        <v>65</v>
      </c>
      <c r="BC51" s="48" t="s">
        <v>66</v>
      </c>
      <c r="BD51" s="97" t="s">
        <v>67</v>
      </c>
      <c r="BE51" s="196" t="s">
        <v>68</v>
      </c>
      <c r="BF51" s="48" t="s">
        <v>69</v>
      </c>
      <c r="BG51" s="48" t="s">
        <v>70</v>
      </c>
      <c r="BH51" s="48" t="s">
        <v>81</v>
      </c>
      <c r="BI51" s="48" t="s">
        <v>82</v>
      </c>
      <c r="BJ51" s="17"/>
    </row>
    <row r="52" spans="1:62" ht="14.4" thickBot="1" x14ac:dyDescent="0.3">
      <c r="A52" s="23"/>
      <c r="B52" s="47" t="s">
        <v>6</v>
      </c>
      <c r="C52" s="135" t="s">
        <v>148</v>
      </c>
      <c r="D52" s="79" t="s">
        <v>145</v>
      </c>
      <c r="E52" s="221" t="s">
        <v>210</v>
      </c>
      <c r="F52" s="35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17"/>
      <c r="S52" s="23"/>
      <c r="T52" s="197" t="s">
        <v>17</v>
      </c>
      <c r="U52" s="198"/>
      <c r="V52" s="49">
        <v>6.05</v>
      </c>
      <c r="W52" s="49">
        <v>13.05</v>
      </c>
      <c r="X52" s="49">
        <v>2.9</v>
      </c>
      <c r="Y52" s="49">
        <v>5.9</v>
      </c>
      <c r="Z52" s="49">
        <v>9.8000000000000007</v>
      </c>
      <c r="AA52" s="49">
        <v>11.9</v>
      </c>
      <c r="AB52" s="49">
        <v>12.9</v>
      </c>
      <c r="AC52" s="49">
        <v>14.4</v>
      </c>
      <c r="AD52" s="49">
        <v>15.9</v>
      </c>
      <c r="AE52" s="49">
        <v>19.899999999999999</v>
      </c>
      <c r="AF52" s="49">
        <v>13.7</v>
      </c>
      <c r="AG52" s="49">
        <v>16.7</v>
      </c>
      <c r="AH52" s="49">
        <v>20.7</v>
      </c>
      <c r="AI52" s="49">
        <v>2.8</v>
      </c>
      <c r="AJ52" s="49">
        <v>5.8</v>
      </c>
      <c r="AK52" s="49">
        <v>9.8000000000000007</v>
      </c>
      <c r="AL52" s="49">
        <v>4.8</v>
      </c>
      <c r="AM52" s="49">
        <v>7.8</v>
      </c>
      <c r="AN52" s="49">
        <v>13.4</v>
      </c>
      <c r="AO52" s="49">
        <v>16.399999999999999</v>
      </c>
      <c r="AP52" s="49">
        <v>2.8</v>
      </c>
      <c r="AQ52" s="49">
        <v>5.8</v>
      </c>
      <c r="AR52" s="49">
        <v>3.8</v>
      </c>
      <c r="AS52" s="49">
        <v>6.7</v>
      </c>
      <c r="AT52" s="49">
        <v>6.4</v>
      </c>
      <c r="AU52" s="49">
        <v>3.05</v>
      </c>
      <c r="AV52" s="49">
        <v>6.05</v>
      </c>
      <c r="AW52" s="49">
        <v>10.050000000000001</v>
      </c>
      <c r="AX52" s="49">
        <v>16.05</v>
      </c>
      <c r="AY52" s="49">
        <v>19.899999999999999</v>
      </c>
      <c r="AZ52" s="49">
        <v>21.9</v>
      </c>
      <c r="BA52" s="49">
        <v>20.7</v>
      </c>
      <c r="BB52" s="49">
        <v>20.399999999999999</v>
      </c>
      <c r="BC52" s="49">
        <v>10.8</v>
      </c>
      <c r="BD52" s="98">
        <v>3.3</v>
      </c>
      <c r="BE52" s="198">
        <v>6.4</v>
      </c>
      <c r="BF52" s="49">
        <v>10.4</v>
      </c>
      <c r="BG52" s="49">
        <v>17</v>
      </c>
      <c r="BH52" s="49"/>
      <c r="BI52" s="49"/>
      <c r="BJ52" s="17"/>
    </row>
    <row r="53" spans="1:62" x14ac:dyDescent="0.25">
      <c r="A53" s="23"/>
      <c r="B53" s="47" t="s">
        <v>7</v>
      </c>
      <c r="C53" s="135" t="s">
        <v>144</v>
      </c>
      <c r="D53" s="79" t="s">
        <v>145</v>
      </c>
      <c r="E53" s="155"/>
      <c r="F53" s="35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17"/>
      <c r="S53" s="23"/>
      <c r="T53" s="192" t="s">
        <v>23</v>
      </c>
      <c r="U53" s="50" t="s">
        <v>18</v>
      </c>
      <c r="V53" s="76">
        <v>10.586643199999999</v>
      </c>
      <c r="W53" s="55">
        <v>11.5039134</v>
      </c>
      <c r="X53" s="62">
        <v>6.9730919999999994</v>
      </c>
      <c r="Y53" s="58">
        <v>8.7335303999999994</v>
      </c>
      <c r="Z53" s="77">
        <v>10.028908400000001</v>
      </c>
      <c r="AA53" s="76">
        <v>2.75874708</v>
      </c>
      <c r="AB53" s="58">
        <v>4.8074727799999994</v>
      </c>
      <c r="AC53" s="58">
        <v>12.391029899999999</v>
      </c>
      <c r="AD53" s="58">
        <v>13.2339606</v>
      </c>
      <c r="AE53" s="55">
        <v>13.58604032</v>
      </c>
      <c r="AF53" s="78">
        <v>9.5680221000000003</v>
      </c>
      <c r="AG53" s="79">
        <v>10.8925719</v>
      </c>
      <c r="AH53" s="80">
        <v>12.215103900000001</v>
      </c>
      <c r="AI53" s="81">
        <v>6.6028633999999995</v>
      </c>
      <c r="AJ53" s="79">
        <v>7.678655599999999</v>
      </c>
      <c r="AK53" s="82">
        <v>10.218431300000001</v>
      </c>
      <c r="AL53" s="78">
        <v>5.46877485</v>
      </c>
      <c r="AM53" s="80">
        <v>7.2509352299999996</v>
      </c>
      <c r="AN53" s="81">
        <v>7.7811084000000008</v>
      </c>
      <c r="AO53" s="82">
        <v>14.0541009</v>
      </c>
      <c r="AP53" s="78">
        <v>4.5948399000000002</v>
      </c>
      <c r="AQ53" s="80">
        <v>6.9532532999999992</v>
      </c>
      <c r="AR53" s="81">
        <v>1.3776405999999999</v>
      </c>
      <c r="AS53" s="82">
        <v>4.8134876999999996</v>
      </c>
      <c r="AT53" s="83">
        <v>10.209942399999999</v>
      </c>
      <c r="AU53" s="81">
        <v>10.2096141</v>
      </c>
      <c r="AV53" s="79">
        <v>10.9217906</v>
      </c>
      <c r="AW53" s="79">
        <v>11.480510299999999</v>
      </c>
      <c r="AX53" s="82">
        <v>12.064931199999998</v>
      </c>
      <c r="AY53" s="78">
        <v>13.668323129999999</v>
      </c>
      <c r="AZ53" s="80">
        <v>13.42994244</v>
      </c>
      <c r="BA53" s="84">
        <v>12.500397700000001</v>
      </c>
      <c r="BB53" s="83">
        <v>13.780017299999999</v>
      </c>
      <c r="BC53" s="84">
        <v>9.4917157999999997</v>
      </c>
      <c r="BD53" s="78">
        <v>9.8074934999999996</v>
      </c>
      <c r="BE53" s="81">
        <v>10.391914399999999</v>
      </c>
      <c r="BF53" s="79">
        <v>10.850268099999999</v>
      </c>
      <c r="BG53" s="80">
        <v>11.891964</v>
      </c>
      <c r="BH53" s="83"/>
      <c r="BI53" s="83"/>
      <c r="BJ53" s="17"/>
    </row>
    <row r="54" spans="1:62" x14ac:dyDescent="0.25">
      <c r="A54" s="23"/>
      <c r="B54" s="47" t="s">
        <v>89</v>
      </c>
      <c r="C54" s="135" t="s">
        <v>146</v>
      </c>
      <c r="D54" s="135" t="s">
        <v>145</v>
      </c>
      <c r="E54" s="155"/>
      <c r="F54" s="35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17"/>
      <c r="S54" s="23"/>
      <c r="T54" s="193"/>
      <c r="U54" s="51" t="s">
        <v>19</v>
      </c>
      <c r="V54" s="67">
        <v>10.581859399999999</v>
      </c>
      <c r="W54" s="56">
        <v>11.503772700000001</v>
      </c>
      <c r="X54" s="63">
        <v>6.3905939999999992</v>
      </c>
      <c r="Y54" s="59">
        <v>8.4928864999999991</v>
      </c>
      <c r="Z54" s="68">
        <v>9.8026627999999985</v>
      </c>
      <c r="AA54" s="67">
        <v>2.4196446800000002</v>
      </c>
      <c r="AB54" s="59">
        <v>4.7755404399999994</v>
      </c>
      <c r="AC54" s="59">
        <v>12.358423279999998</v>
      </c>
      <c r="AD54" s="59">
        <v>13.169801399999999</v>
      </c>
      <c r="AE54" s="56">
        <v>13.559072</v>
      </c>
      <c r="AF54" s="67">
        <v>9.5463073999999999</v>
      </c>
      <c r="AG54" s="59">
        <v>10.887975699999998</v>
      </c>
      <c r="AH54" s="56">
        <v>12.20115154</v>
      </c>
      <c r="AI54" s="63">
        <v>6.0307303000000001</v>
      </c>
      <c r="AJ54" s="59">
        <v>7.4321960999999996</v>
      </c>
      <c r="AK54" s="68">
        <v>10.108825999999999</v>
      </c>
      <c r="AL54" s="67">
        <v>5.3964464399999992</v>
      </c>
      <c r="AM54" s="56">
        <v>7.2437072399999991</v>
      </c>
      <c r="AN54" s="63">
        <v>7.5711168000000013</v>
      </c>
      <c r="AO54" s="68">
        <v>14.053115999999999</v>
      </c>
      <c r="AP54" s="67">
        <v>4.5403889999999993</v>
      </c>
      <c r="AQ54" s="56">
        <v>6.8273736999999999</v>
      </c>
      <c r="AR54" s="63">
        <v>1.3425593999999998</v>
      </c>
      <c r="AS54" s="68">
        <v>4.7195001000000003</v>
      </c>
      <c r="AT54" s="69">
        <v>10.2090513</v>
      </c>
      <c r="AU54" s="63">
        <v>0</v>
      </c>
      <c r="AV54" s="59">
        <v>0</v>
      </c>
      <c r="AW54" s="59">
        <v>0</v>
      </c>
      <c r="AX54" s="68">
        <v>0</v>
      </c>
      <c r="AY54" s="67">
        <v>0</v>
      </c>
      <c r="AZ54" s="56">
        <v>0</v>
      </c>
      <c r="BA54" s="70">
        <v>0</v>
      </c>
      <c r="BB54" s="69">
        <v>0</v>
      </c>
      <c r="BC54" s="70">
        <v>0</v>
      </c>
      <c r="BD54" s="67">
        <v>0</v>
      </c>
      <c r="BE54" s="63">
        <v>0</v>
      </c>
      <c r="BF54" s="59">
        <v>0</v>
      </c>
      <c r="BG54" s="56">
        <v>0</v>
      </c>
      <c r="BH54" s="69"/>
      <c r="BI54" s="69"/>
      <c r="BJ54" s="17"/>
    </row>
    <row r="55" spans="1:62" ht="14.4" thickBot="1" x14ac:dyDescent="0.3">
      <c r="A55" s="23"/>
      <c r="B55" s="47" t="s">
        <v>151</v>
      </c>
      <c r="C55" s="135" t="s">
        <v>201</v>
      </c>
      <c r="D55" s="135" t="s">
        <v>145</v>
      </c>
      <c r="E55" s="155"/>
      <c r="F55" s="35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17"/>
      <c r="S55" s="23"/>
      <c r="T55" s="193"/>
      <c r="U55" s="51" t="s">
        <v>20</v>
      </c>
      <c r="V55" s="67">
        <v>0.30841439999999998</v>
      </c>
      <c r="W55" s="56">
        <v>-4.7228299999999994E-2</v>
      </c>
      <c r="X55" s="63">
        <v>-2.7353955999999999</v>
      </c>
      <c r="Y55" s="59">
        <v>-1.6846479999999999</v>
      </c>
      <c r="Z55" s="68">
        <v>-1.3940087000000001</v>
      </c>
      <c r="AA55" s="67">
        <v>-1.1323597999999999</v>
      </c>
      <c r="AB55" s="59">
        <v>6.0629579999999995E-2</v>
      </c>
      <c r="AC55" s="59">
        <v>0.89246479000000001</v>
      </c>
      <c r="AD55" s="59">
        <v>1.0711491</v>
      </c>
      <c r="AE55" s="56">
        <v>0.39928096000000002</v>
      </c>
      <c r="AF55" s="67">
        <v>0.42936949999999996</v>
      </c>
      <c r="AG55" s="59">
        <v>-2.88904E-2</v>
      </c>
      <c r="AH55" s="56">
        <v>0.2275452</v>
      </c>
      <c r="AI55" s="63">
        <v>-2.6759263999999998</v>
      </c>
      <c r="AJ55" s="59">
        <v>-0.97237770000000001</v>
      </c>
      <c r="AK55" s="68">
        <v>-0.13028819999999999</v>
      </c>
      <c r="AL55" s="67">
        <v>0.88535600999999997</v>
      </c>
      <c r="AM55" s="56">
        <v>0.31647924</v>
      </c>
      <c r="AN55" s="63">
        <v>0.23456160000000001</v>
      </c>
      <c r="AO55" s="68">
        <v>0.14257599999999998</v>
      </c>
      <c r="AP55" s="67">
        <v>-0.39775889999999997</v>
      </c>
      <c r="AQ55" s="56">
        <v>-0.2825725</v>
      </c>
      <c r="AR55" s="63">
        <v>5.0839599999999999E-2</v>
      </c>
      <c r="AS55" s="68">
        <v>-0.34096299999999996</v>
      </c>
      <c r="AT55" s="69">
        <v>1.16312E-2</v>
      </c>
      <c r="AU55" s="63">
        <v>0</v>
      </c>
      <c r="AV55" s="59">
        <v>0</v>
      </c>
      <c r="AW55" s="59">
        <v>0</v>
      </c>
      <c r="AX55" s="68">
        <v>0</v>
      </c>
      <c r="AY55" s="67">
        <v>0</v>
      </c>
      <c r="AZ55" s="56">
        <v>0</v>
      </c>
      <c r="BA55" s="70">
        <v>0</v>
      </c>
      <c r="BB55" s="69">
        <v>0</v>
      </c>
      <c r="BC55" s="70">
        <v>0</v>
      </c>
      <c r="BD55" s="67">
        <v>0</v>
      </c>
      <c r="BE55" s="63">
        <v>0</v>
      </c>
      <c r="BF55" s="59">
        <v>0</v>
      </c>
      <c r="BG55" s="56">
        <v>0</v>
      </c>
      <c r="BH55" s="69"/>
      <c r="BI55" s="69"/>
      <c r="BJ55" s="17"/>
    </row>
    <row r="56" spans="1:62" ht="14.4" thickBot="1" x14ac:dyDescent="0.3">
      <c r="A56" s="23"/>
      <c r="B56" s="125" t="s">
        <v>90</v>
      </c>
      <c r="C56" s="132" t="s">
        <v>147</v>
      </c>
      <c r="D56" s="132" t="s">
        <v>145</v>
      </c>
      <c r="E56" s="155"/>
      <c r="F56" s="35"/>
      <c r="G56" s="61" t="s">
        <v>8</v>
      </c>
      <c r="H56" s="20"/>
      <c r="I56" s="20"/>
      <c r="J56" s="20"/>
      <c r="K56" s="20"/>
      <c r="L56" s="20"/>
      <c r="M56" s="20"/>
      <c r="N56" s="20"/>
      <c r="O56" s="20"/>
      <c r="P56" s="20"/>
      <c r="Q56" s="17"/>
      <c r="S56" s="23"/>
      <c r="T56" s="193"/>
      <c r="U56" s="51" t="s">
        <v>21</v>
      </c>
      <c r="V56" s="67">
        <v>-8.1699799999999989E-2</v>
      </c>
      <c r="W56" s="56">
        <v>-3.0156699999999998E-2</v>
      </c>
      <c r="X56" s="63">
        <v>0.5495741999999999</v>
      </c>
      <c r="Y56" s="59">
        <v>1.1435158000000001</v>
      </c>
      <c r="Z56" s="68">
        <v>1.5947407</v>
      </c>
      <c r="AA56" s="67">
        <v>-0.68831266000000002</v>
      </c>
      <c r="AB56" s="59">
        <v>-0.54989087999999997</v>
      </c>
      <c r="AC56" s="59">
        <v>0.10332287</v>
      </c>
      <c r="AD56" s="59">
        <v>0.73956609999999989</v>
      </c>
      <c r="AE56" s="56">
        <v>0.75665802000000004</v>
      </c>
      <c r="AF56" s="67">
        <v>-0.48034979999999999</v>
      </c>
      <c r="AG56" s="59">
        <v>-0.31394859999999997</v>
      </c>
      <c r="AH56" s="56">
        <v>-0.53782134000000004</v>
      </c>
      <c r="AI56" s="63">
        <v>-0.25991979999999998</v>
      </c>
      <c r="AJ56" s="59">
        <v>-1.6669197999999998</v>
      </c>
      <c r="AK56" s="68">
        <v>-1.4869176</v>
      </c>
      <c r="AL56" s="67">
        <v>-4.8946589999999998E-2</v>
      </c>
      <c r="AM56" s="56">
        <v>6.660423E-2</v>
      </c>
      <c r="AN56" s="63">
        <v>-1.7802720000000001</v>
      </c>
      <c r="AO56" s="68">
        <v>9.0376299999999993E-2</v>
      </c>
      <c r="AP56" s="67">
        <v>0.58231040000000001</v>
      </c>
      <c r="AQ56" s="56">
        <v>1.2864201</v>
      </c>
      <c r="AR56" s="63">
        <v>-0.30466239999999994</v>
      </c>
      <c r="AS56" s="68">
        <v>-0.88303319999999996</v>
      </c>
      <c r="AT56" s="69">
        <v>-0.13282079999999999</v>
      </c>
      <c r="AU56" s="63">
        <v>0</v>
      </c>
      <c r="AV56" s="59">
        <v>0</v>
      </c>
      <c r="AW56" s="59">
        <v>0</v>
      </c>
      <c r="AX56" s="68">
        <v>0</v>
      </c>
      <c r="AY56" s="67">
        <v>0</v>
      </c>
      <c r="AZ56" s="56">
        <v>0</v>
      </c>
      <c r="BA56" s="70">
        <v>0</v>
      </c>
      <c r="BB56" s="69">
        <v>0</v>
      </c>
      <c r="BC56" s="70">
        <v>0</v>
      </c>
      <c r="BD56" s="67">
        <v>0</v>
      </c>
      <c r="BE56" s="63">
        <v>0</v>
      </c>
      <c r="BF56" s="59">
        <v>0</v>
      </c>
      <c r="BG56" s="56">
        <v>0</v>
      </c>
      <c r="BH56" s="69"/>
      <c r="BI56" s="69"/>
      <c r="BJ56" s="17"/>
    </row>
    <row r="57" spans="1:62" ht="14.4" thickBot="1" x14ac:dyDescent="0.3">
      <c r="A57" s="23"/>
      <c r="B57" s="42" t="s">
        <v>73</v>
      </c>
      <c r="C57" s="126"/>
      <c r="D57" s="126"/>
      <c r="E57" s="126"/>
      <c r="F57" s="127">
        <f>SUM(F51:F56)</f>
        <v>0</v>
      </c>
      <c r="G57" s="141">
        <f>100*F57/50000</f>
        <v>0</v>
      </c>
      <c r="H57" s="20"/>
      <c r="I57" s="20"/>
      <c r="J57" s="20"/>
      <c r="K57" s="20"/>
      <c r="L57" s="20"/>
      <c r="M57" s="20"/>
      <c r="N57" s="20"/>
      <c r="O57" s="20"/>
      <c r="P57" s="20"/>
      <c r="Q57" s="17"/>
      <c r="S57" s="23"/>
      <c r="T57" s="193"/>
      <c r="U57" s="51" t="s">
        <v>22</v>
      </c>
      <c r="V57" s="99">
        <f>DEGREES(ATAN(V55/V54))</f>
        <v>1.6694459599414555</v>
      </c>
      <c r="W57" s="99">
        <f t="shared" ref="W57:AT57" si="6">DEGREES(ATAN(W55/W54))</f>
        <v>-0.23522431565308399</v>
      </c>
      <c r="X57" s="99">
        <f t="shared" si="6"/>
        <v>-23.172602167611984</v>
      </c>
      <c r="Y57" s="99">
        <f t="shared" si="6"/>
        <v>-11.219546736594724</v>
      </c>
      <c r="Z57" s="99">
        <f t="shared" si="6"/>
        <v>-8.0936018025469725</v>
      </c>
      <c r="AA57" s="99">
        <f t="shared" si="6"/>
        <v>-25.07893531504148</v>
      </c>
      <c r="AB57" s="99">
        <f t="shared" si="6"/>
        <v>0.72737996192766485</v>
      </c>
      <c r="AC57" s="99">
        <f t="shared" si="6"/>
        <v>4.1304503556513614</v>
      </c>
      <c r="AD57" s="99">
        <f t="shared" si="6"/>
        <v>4.6498444311962928</v>
      </c>
      <c r="AE57" s="99">
        <f t="shared" si="6"/>
        <v>1.686730818325318</v>
      </c>
      <c r="AF57" s="99">
        <f t="shared" si="6"/>
        <v>2.5752880279937247</v>
      </c>
      <c r="AG57" s="99">
        <f t="shared" si="6"/>
        <v>-0.15202955528907838</v>
      </c>
      <c r="AH57" s="99">
        <f t="shared" si="6"/>
        <v>1.0684129608413941</v>
      </c>
      <c r="AI57" s="99">
        <f t="shared" si="6"/>
        <v>-23.927586493444903</v>
      </c>
      <c r="AJ57" s="99">
        <f t="shared" si="6"/>
        <v>-7.4538503185669649</v>
      </c>
      <c r="AK57" s="99">
        <f t="shared" si="6"/>
        <v>-0.73841914720571378</v>
      </c>
      <c r="AL57" s="99">
        <f t="shared" si="6"/>
        <v>9.3171017424427571</v>
      </c>
      <c r="AM57" s="99">
        <f t="shared" si="6"/>
        <v>2.5016748684652685</v>
      </c>
      <c r="AN57" s="99">
        <f t="shared" si="6"/>
        <v>1.7745192295855459</v>
      </c>
      <c r="AO57" s="99">
        <f t="shared" si="6"/>
        <v>0.58127484289216713</v>
      </c>
      <c r="AP57" s="99">
        <f t="shared" si="6"/>
        <v>-5.0065913669239466</v>
      </c>
      <c r="AQ57" s="99">
        <f t="shared" si="6"/>
        <v>-2.3700147891743346</v>
      </c>
      <c r="AR57" s="99">
        <f t="shared" si="6"/>
        <v>2.168621651654866</v>
      </c>
      <c r="AS57" s="99">
        <f t="shared" si="6"/>
        <v>-4.1321873225846186</v>
      </c>
      <c r="AT57" s="99">
        <f t="shared" si="6"/>
        <v>6.5277209678950718E-2</v>
      </c>
      <c r="AU57" s="63"/>
      <c r="AV57" s="59"/>
      <c r="AW57" s="59"/>
      <c r="AX57" s="68"/>
      <c r="AY57" s="67"/>
      <c r="AZ57" s="56"/>
      <c r="BA57" s="70"/>
      <c r="BB57" s="69"/>
      <c r="BC57" s="70"/>
      <c r="BD57" s="67"/>
      <c r="BE57" s="63"/>
      <c r="BF57" s="59"/>
      <c r="BG57" s="56"/>
      <c r="BH57" s="69"/>
      <c r="BI57" s="69"/>
      <c r="BJ57" s="17"/>
    </row>
    <row r="58" spans="1:62" x14ac:dyDescent="0.25">
      <c r="A58" s="23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17"/>
      <c r="S58" s="23"/>
      <c r="T58" s="193"/>
      <c r="U58" s="51" t="s">
        <v>83</v>
      </c>
      <c r="V58" s="67"/>
      <c r="W58" s="56"/>
      <c r="X58" s="63"/>
      <c r="Y58" s="59"/>
      <c r="Z58" s="68"/>
      <c r="AA58" s="67"/>
      <c r="AB58" s="59"/>
      <c r="AC58" s="59"/>
      <c r="AD58" s="59"/>
      <c r="AE58" s="56"/>
      <c r="AF58" s="67"/>
      <c r="AG58" s="59"/>
      <c r="AH58" s="56"/>
      <c r="AI58" s="63"/>
      <c r="AJ58" s="59"/>
      <c r="AK58" s="68"/>
      <c r="AL58" s="67"/>
      <c r="AM58" s="56"/>
      <c r="AN58" s="63"/>
      <c r="AO58" s="68"/>
      <c r="AP58" s="67"/>
      <c r="AQ58" s="56"/>
      <c r="AR58" s="63"/>
      <c r="AS58" s="68"/>
      <c r="AT58" s="69"/>
      <c r="AU58" s="63"/>
      <c r="AV58" s="59"/>
      <c r="AW58" s="59"/>
      <c r="AX58" s="68"/>
      <c r="AY58" s="67"/>
      <c r="AZ58" s="56"/>
      <c r="BA58" s="70"/>
      <c r="BB58" s="69"/>
      <c r="BC58" s="70"/>
      <c r="BD58" s="67"/>
      <c r="BE58" s="63"/>
      <c r="BF58" s="59"/>
      <c r="BG58" s="56"/>
      <c r="BH58" s="69"/>
      <c r="BI58" s="69"/>
      <c r="BJ58" s="17"/>
    </row>
    <row r="59" spans="1:62" ht="14.4" thickBot="1" x14ac:dyDescent="0.3">
      <c r="A59" s="22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18"/>
      <c r="S59" s="23"/>
      <c r="T59" s="193"/>
      <c r="U59" s="31" t="s">
        <v>84</v>
      </c>
      <c r="V59" s="67"/>
      <c r="W59" s="56"/>
      <c r="X59" s="63"/>
      <c r="Y59" s="59"/>
      <c r="Z59" s="68"/>
      <c r="AA59" s="67"/>
      <c r="AB59" s="59"/>
      <c r="AC59" s="59"/>
      <c r="AD59" s="59"/>
      <c r="AE59" s="56"/>
      <c r="AF59" s="67"/>
      <c r="AG59" s="59"/>
      <c r="AH59" s="56"/>
      <c r="AI59" s="63"/>
      <c r="AJ59" s="59"/>
      <c r="AK59" s="68"/>
      <c r="AL59" s="67"/>
      <c r="AM59" s="56"/>
      <c r="AN59" s="63"/>
      <c r="AO59" s="68"/>
      <c r="AP59" s="67"/>
      <c r="AQ59" s="56"/>
      <c r="AR59" s="63"/>
      <c r="AS59" s="68"/>
      <c r="AT59" s="69"/>
      <c r="AU59" s="63"/>
      <c r="AV59" s="59"/>
      <c r="AW59" s="59"/>
      <c r="AX59" s="68"/>
      <c r="AY59" s="67"/>
      <c r="AZ59" s="56"/>
      <c r="BA59" s="70"/>
      <c r="BB59" s="69"/>
      <c r="BC59" s="70"/>
      <c r="BD59" s="67"/>
      <c r="BE59" s="63"/>
      <c r="BF59" s="59"/>
      <c r="BG59" s="56"/>
      <c r="BH59" s="69"/>
      <c r="BI59" s="69"/>
      <c r="BJ59" s="17"/>
    </row>
    <row r="60" spans="1:62" ht="14.4" thickBot="1" x14ac:dyDescent="0.3">
      <c r="B60" s="5"/>
      <c r="C60" s="5"/>
      <c r="D60" s="5"/>
      <c r="E60" s="5"/>
      <c r="S60" s="23"/>
      <c r="T60" s="193"/>
      <c r="U60" s="52" t="s">
        <v>12</v>
      </c>
      <c r="V60" s="71"/>
      <c r="W60" s="57"/>
      <c r="X60" s="64"/>
      <c r="Y60" s="72"/>
      <c r="Z60" s="73"/>
      <c r="AA60" s="71"/>
      <c r="AB60" s="72"/>
      <c r="AC60" s="72"/>
      <c r="AD60" s="72"/>
      <c r="AE60" s="57"/>
      <c r="AF60" s="71"/>
      <c r="AG60" s="72"/>
      <c r="AH60" s="57"/>
      <c r="AI60" s="64"/>
      <c r="AJ60" s="72"/>
      <c r="AK60" s="73"/>
      <c r="AL60" s="71"/>
      <c r="AM60" s="57"/>
      <c r="AN60" s="64"/>
      <c r="AO60" s="73"/>
      <c r="AP60" s="71"/>
      <c r="AQ60" s="57"/>
      <c r="AR60" s="64"/>
      <c r="AS60" s="73"/>
      <c r="AT60" s="74"/>
      <c r="AU60" s="64"/>
      <c r="AV60" s="72"/>
      <c r="AW60" s="72"/>
      <c r="AX60" s="73"/>
      <c r="AY60" s="71"/>
      <c r="AZ60" s="57"/>
      <c r="BA60" s="75"/>
      <c r="BB60" s="74"/>
      <c r="BC60" s="75"/>
      <c r="BD60" s="71"/>
      <c r="BE60" s="64"/>
      <c r="BF60" s="72"/>
      <c r="BG60" s="57"/>
      <c r="BH60" s="74"/>
      <c r="BI60" s="74"/>
      <c r="BJ60" s="17"/>
    </row>
    <row r="61" spans="1:62" x14ac:dyDescent="0.25">
      <c r="S61" s="23"/>
      <c r="T61" s="192" t="s">
        <v>24</v>
      </c>
      <c r="U61" s="30" t="s">
        <v>18</v>
      </c>
      <c r="V61" s="12"/>
      <c r="W61" s="13"/>
      <c r="X61" s="15"/>
      <c r="Y61" s="16"/>
      <c r="Z61" s="39"/>
      <c r="AA61" s="12"/>
      <c r="AB61" s="16"/>
      <c r="AC61" s="16"/>
      <c r="AD61" s="16"/>
      <c r="AE61" s="13"/>
      <c r="AF61" s="12"/>
      <c r="AG61" s="16"/>
      <c r="AH61" s="13"/>
      <c r="AI61" s="15"/>
      <c r="AJ61" s="16"/>
      <c r="AK61" s="39"/>
      <c r="AL61" s="12"/>
      <c r="AM61" s="13"/>
      <c r="AN61" s="15"/>
      <c r="AO61" s="39"/>
      <c r="AP61" s="12"/>
      <c r="AQ61" s="13"/>
      <c r="AR61" s="15"/>
      <c r="AS61" s="39"/>
      <c r="AT61" s="14"/>
      <c r="AU61" s="15"/>
      <c r="AV61" s="16"/>
      <c r="AW61" s="16"/>
      <c r="AX61" s="39"/>
      <c r="AY61" s="12"/>
      <c r="AZ61" s="13"/>
      <c r="BA61" s="15"/>
      <c r="BB61" s="12"/>
      <c r="BC61" s="14"/>
      <c r="BD61" s="12"/>
      <c r="BE61" s="15"/>
      <c r="BF61" s="16"/>
      <c r="BG61" s="13"/>
      <c r="BH61" s="14"/>
      <c r="BI61" s="14"/>
      <c r="BJ61" s="17"/>
    </row>
    <row r="62" spans="1:62" x14ac:dyDescent="0.25">
      <c r="S62" s="23"/>
      <c r="T62" s="193"/>
      <c r="U62" s="31" t="s">
        <v>19</v>
      </c>
      <c r="V62" s="8"/>
      <c r="W62" s="9"/>
      <c r="X62" s="10"/>
      <c r="Y62" s="6"/>
      <c r="Z62" s="40"/>
      <c r="AA62" s="8"/>
      <c r="AB62" s="6"/>
      <c r="AC62" s="6"/>
      <c r="AD62" s="6"/>
      <c r="AE62" s="9"/>
      <c r="AF62" s="8"/>
      <c r="AG62" s="6"/>
      <c r="AH62" s="9"/>
      <c r="AI62" s="10"/>
      <c r="AJ62" s="6"/>
      <c r="AK62" s="40"/>
      <c r="AL62" s="15"/>
      <c r="AM62" s="39"/>
      <c r="AN62" s="10"/>
      <c r="AO62" s="40"/>
      <c r="AP62" s="8"/>
      <c r="AQ62" s="9"/>
      <c r="AR62" s="10"/>
      <c r="AS62" s="40"/>
      <c r="AT62" s="11"/>
      <c r="AU62" s="10"/>
      <c r="AV62" s="6"/>
      <c r="AW62" s="6"/>
      <c r="AX62" s="40"/>
      <c r="AY62" s="8"/>
      <c r="AZ62" s="9"/>
      <c r="BA62" s="10"/>
      <c r="BB62" s="8"/>
      <c r="BC62" s="11"/>
      <c r="BD62" s="8"/>
      <c r="BE62" s="10"/>
      <c r="BF62" s="6"/>
      <c r="BG62" s="9"/>
      <c r="BH62" s="11"/>
      <c r="BI62" s="11"/>
      <c r="BJ62" s="17"/>
    </row>
    <row r="63" spans="1:62" x14ac:dyDescent="0.25">
      <c r="S63" s="23"/>
      <c r="T63" s="193"/>
      <c r="U63" s="31" t="s">
        <v>20</v>
      </c>
      <c r="V63" s="8"/>
      <c r="W63" s="9"/>
      <c r="X63" s="10"/>
      <c r="Y63" s="6"/>
      <c r="Z63" s="40"/>
      <c r="AA63" s="8"/>
      <c r="AB63" s="6"/>
      <c r="AC63" s="6"/>
      <c r="AD63" s="6"/>
      <c r="AE63" s="9"/>
      <c r="AF63" s="8"/>
      <c r="AG63" s="6"/>
      <c r="AH63" s="9"/>
      <c r="AI63" s="10"/>
      <c r="AJ63" s="6"/>
      <c r="AK63" s="40"/>
      <c r="AL63" s="8"/>
      <c r="AM63" s="9"/>
      <c r="AN63" s="10"/>
      <c r="AO63" s="40"/>
      <c r="AP63" s="8"/>
      <c r="AQ63" s="9"/>
      <c r="AR63" s="10"/>
      <c r="AS63" s="40"/>
      <c r="AT63" s="11"/>
      <c r="AU63" s="10"/>
      <c r="AV63" s="6"/>
      <c r="AW63" s="6"/>
      <c r="AX63" s="6"/>
      <c r="AY63" s="8"/>
      <c r="AZ63" s="6"/>
      <c r="BA63" s="10"/>
      <c r="BB63" s="8"/>
      <c r="BC63" s="11"/>
      <c r="BD63" s="8"/>
      <c r="BE63" s="10"/>
      <c r="BF63" s="6"/>
      <c r="BG63" s="9"/>
      <c r="BH63" s="11"/>
      <c r="BI63" s="11"/>
      <c r="BJ63" s="17"/>
    </row>
    <row r="64" spans="1:62" x14ac:dyDescent="0.25">
      <c r="S64" s="23"/>
      <c r="T64" s="193"/>
      <c r="U64" s="31" t="s">
        <v>21</v>
      </c>
      <c r="V64" s="8"/>
      <c r="W64" s="9"/>
      <c r="X64" s="10"/>
      <c r="Y64" s="6"/>
      <c r="Z64" s="40"/>
      <c r="AA64" s="8"/>
      <c r="AB64" s="6"/>
      <c r="AC64" s="6"/>
      <c r="AD64" s="6"/>
      <c r="AE64" s="9"/>
      <c r="AF64" s="8"/>
      <c r="AG64" s="6"/>
      <c r="AH64" s="9"/>
      <c r="AI64" s="10"/>
      <c r="AJ64" s="6"/>
      <c r="AK64" s="40"/>
      <c r="AL64" s="8"/>
      <c r="AM64" s="9"/>
      <c r="AN64" s="10"/>
      <c r="AO64" s="40"/>
      <c r="AP64" s="8"/>
      <c r="AQ64" s="9"/>
      <c r="AR64" s="10"/>
      <c r="AS64" s="40"/>
      <c r="AT64" s="11"/>
      <c r="AU64" s="10"/>
      <c r="AV64" s="6"/>
      <c r="AW64" s="6"/>
      <c r="AX64" s="6"/>
      <c r="AY64" s="8"/>
      <c r="AZ64" s="6"/>
      <c r="BA64" s="10"/>
      <c r="BB64" s="8"/>
      <c r="BC64" s="11"/>
      <c r="BD64" s="8"/>
      <c r="BE64" s="10"/>
      <c r="BF64" s="6"/>
      <c r="BG64" s="9"/>
      <c r="BH64" s="11"/>
      <c r="BI64" s="11"/>
      <c r="BJ64" s="17"/>
    </row>
    <row r="65" spans="19:62" x14ac:dyDescent="0.25">
      <c r="S65" s="23"/>
      <c r="T65" s="193"/>
      <c r="U65" s="31" t="s">
        <v>22</v>
      </c>
      <c r="V65" s="99" t="e">
        <f>DEGREES(ATAN(V63/V62))</f>
        <v>#DIV/0!</v>
      </c>
      <c r="W65" s="99" t="e">
        <f t="shared" ref="W65:BG65" si="7">DEGREES(ATAN(W63/W62))</f>
        <v>#DIV/0!</v>
      </c>
      <c r="X65" s="99" t="e">
        <f t="shared" si="7"/>
        <v>#DIV/0!</v>
      </c>
      <c r="Y65" s="99" t="e">
        <f t="shared" si="7"/>
        <v>#DIV/0!</v>
      </c>
      <c r="Z65" s="99" t="e">
        <f t="shared" si="7"/>
        <v>#DIV/0!</v>
      </c>
      <c r="AA65" s="99" t="e">
        <f t="shared" si="7"/>
        <v>#DIV/0!</v>
      </c>
      <c r="AB65" s="99" t="e">
        <f t="shared" si="7"/>
        <v>#DIV/0!</v>
      </c>
      <c r="AC65" s="99" t="e">
        <f t="shared" si="7"/>
        <v>#DIV/0!</v>
      </c>
      <c r="AD65" s="99" t="e">
        <f t="shared" si="7"/>
        <v>#DIV/0!</v>
      </c>
      <c r="AE65" s="99" t="e">
        <f t="shared" si="7"/>
        <v>#DIV/0!</v>
      </c>
      <c r="AF65" s="99" t="e">
        <f t="shared" si="7"/>
        <v>#DIV/0!</v>
      </c>
      <c r="AG65" s="99" t="e">
        <f t="shared" si="7"/>
        <v>#DIV/0!</v>
      </c>
      <c r="AH65" s="99" t="e">
        <f t="shared" si="7"/>
        <v>#DIV/0!</v>
      </c>
      <c r="AI65" s="99" t="e">
        <f t="shared" si="7"/>
        <v>#DIV/0!</v>
      </c>
      <c r="AJ65" s="99" t="e">
        <f t="shared" si="7"/>
        <v>#DIV/0!</v>
      </c>
      <c r="AK65" s="99" t="e">
        <f t="shared" si="7"/>
        <v>#DIV/0!</v>
      </c>
      <c r="AL65" s="99" t="e">
        <f t="shared" si="7"/>
        <v>#DIV/0!</v>
      </c>
      <c r="AM65" s="99" t="e">
        <f t="shared" si="7"/>
        <v>#DIV/0!</v>
      </c>
      <c r="AN65" s="99" t="e">
        <f t="shared" si="7"/>
        <v>#DIV/0!</v>
      </c>
      <c r="AO65" s="99" t="e">
        <f t="shared" si="7"/>
        <v>#DIV/0!</v>
      </c>
      <c r="AP65" s="99" t="e">
        <f t="shared" si="7"/>
        <v>#DIV/0!</v>
      </c>
      <c r="AQ65" s="99" t="e">
        <f t="shared" si="7"/>
        <v>#DIV/0!</v>
      </c>
      <c r="AR65" s="99" t="e">
        <f t="shared" si="7"/>
        <v>#DIV/0!</v>
      </c>
      <c r="AS65" s="99" t="e">
        <f t="shared" si="7"/>
        <v>#DIV/0!</v>
      </c>
      <c r="AT65" s="99" t="e">
        <f t="shared" si="7"/>
        <v>#DIV/0!</v>
      </c>
      <c r="AU65" s="99" t="e">
        <f t="shared" si="7"/>
        <v>#DIV/0!</v>
      </c>
      <c r="AV65" s="99" t="e">
        <f t="shared" si="7"/>
        <v>#DIV/0!</v>
      </c>
      <c r="AW65" s="99" t="e">
        <f t="shared" si="7"/>
        <v>#DIV/0!</v>
      </c>
      <c r="AX65" s="99" t="e">
        <f t="shared" si="7"/>
        <v>#DIV/0!</v>
      </c>
      <c r="AY65" s="99" t="e">
        <f t="shared" si="7"/>
        <v>#DIV/0!</v>
      </c>
      <c r="AZ65" s="99" t="e">
        <f t="shared" si="7"/>
        <v>#DIV/0!</v>
      </c>
      <c r="BA65" s="99" t="e">
        <f t="shared" si="7"/>
        <v>#DIV/0!</v>
      </c>
      <c r="BB65" s="99" t="e">
        <f t="shared" si="7"/>
        <v>#DIV/0!</v>
      </c>
      <c r="BC65" s="99" t="e">
        <f t="shared" si="7"/>
        <v>#DIV/0!</v>
      </c>
      <c r="BD65" s="99" t="e">
        <f t="shared" si="7"/>
        <v>#DIV/0!</v>
      </c>
      <c r="BE65" s="99" t="e">
        <f t="shared" si="7"/>
        <v>#DIV/0!</v>
      </c>
      <c r="BF65" s="99" t="e">
        <f t="shared" si="7"/>
        <v>#DIV/0!</v>
      </c>
      <c r="BG65" s="99" t="e">
        <f t="shared" si="7"/>
        <v>#DIV/0!</v>
      </c>
      <c r="BH65" s="69"/>
      <c r="BI65" s="69"/>
      <c r="BJ65" s="17"/>
    </row>
    <row r="66" spans="19:62" x14ac:dyDescent="0.25">
      <c r="S66" s="23"/>
      <c r="T66" s="193"/>
      <c r="U66" s="51" t="s">
        <v>83</v>
      </c>
      <c r="V66" s="2"/>
      <c r="W66" s="4"/>
      <c r="X66" s="85"/>
      <c r="Y66" s="3"/>
      <c r="Z66" s="86"/>
      <c r="AA66" s="2"/>
      <c r="AB66" s="3"/>
      <c r="AC66" s="3"/>
      <c r="AD66" s="3"/>
      <c r="AE66" s="4"/>
      <c r="AF66" s="2"/>
      <c r="AG66" s="3"/>
      <c r="AH66" s="4"/>
      <c r="AI66" s="85"/>
      <c r="AJ66" s="3"/>
      <c r="AK66" s="86"/>
      <c r="AL66" s="2"/>
      <c r="AM66" s="4"/>
      <c r="AN66" s="85"/>
      <c r="AO66" s="86"/>
      <c r="AP66" s="2"/>
      <c r="AQ66" s="4"/>
      <c r="AR66" s="85"/>
      <c r="AS66" s="86"/>
      <c r="AT66" s="87"/>
      <c r="AU66" s="85"/>
      <c r="AV66" s="3"/>
      <c r="AW66" s="3"/>
      <c r="AX66" s="86"/>
      <c r="AY66" s="2"/>
      <c r="AZ66" s="3"/>
      <c r="BA66" s="85"/>
      <c r="BB66" s="2"/>
      <c r="BC66" s="87"/>
      <c r="BD66" s="2"/>
      <c r="BE66" s="85"/>
      <c r="BF66" s="3"/>
      <c r="BG66" s="4"/>
      <c r="BH66" s="87"/>
      <c r="BI66" s="87"/>
      <c r="BJ66" s="17"/>
    </row>
    <row r="67" spans="19:62" x14ac:dyDescent="0.25">
      <c r="S67" s="23"/>
      <c r="T67" s="193"/>
      <c r="U67" s="31" t="s">
        <v>84</v>
      </c>
      <c r="V67" s="67"/>
      <c r="W67" s="56"/>
      <c r="X67" s="63"/>
      <c r="Y67" s="59"/>
      <c r="Z67" s="68"/>
      <c r="AA67" s="67"/>
      <c r="AB67" s="59"/>
      <c r="AC67" s="59"/>
      <c r="AD67" s="59"/>
      <c r="AE67" s="56"/>
      <c r="AF67" s="67"/>
      <c r="AG67" s="59"/>
      <c r="AH67" s="56"/>
      <c r="AI67" s="63"/>
      <c r="AJ67" s="59"/>
      <c r="AK67" s="68"/>
      <c r="AL67" s="67"/>
      <c r="AM67" s="56"/>
      <c r="AN67" s="63"/>
      <c r="AO67" s="68"/>
      <c r="AP67" s="67"/>
      <c r="AQ67" s="56"/>
      <c r="AR67" s="63"/>
      <c r="AS67" s="68"/>
      <c r="AT67" s="69"/>
      <c r="AU67" s="63"/>
      <c r="AV67" s="59"/>
      <c r="AW67" s="59"/>
      <c r="AX67" s="68"/>
      <c r="AY67" s="67"/>
      <c r="AZ67" s="59"/>
      <c r="BA67" s="63"/>
      <c r="BB67" s="67"/>
      <c r="BC67" s="69"/>
      <c r="BD67" s="67"/>
      <c r="BE67" s="63"/>
      <c r="BF67" s="59"/>
      <c r="BG67" s="56"/>
      <c r="BH67" s="69"/>
      <c r="BI67" s="69"/>
      <c r="BJ67" s="17"/>
    </row>
    <row r="68" spans="19:62" ht="14.4" thickBot="1" x14ac:dyDescent="0.3">
      <c r="S68" s="23"/>
      <c r="T68" s="194"/>
      <c r="U68" s="32" t="s">
        <v>12</v>
      </c>
      <c r="V68" s="71"/>
      <c r="W68" s="57"/>
      <c r="X68" s="64"/>
      <c r="Y68" s="72"/>
      <c r="Z68" s="73"/>
      <c r="AA68" s="71"/>
      <c r="AB68" s="72"/>
      <c r="AC68" s="72"/>
      <c r="AD68" s="72"/>
      <c r="AE68" s="57"/>
      <c r="AF68" s="71"/>
      <c r="AG68" s="72"/>
      <c r="AH68" s="57"/>
      <c r="AI68" s="64"/>
      <c r="AJ68" s="72"/>
      <c r="AK68" s="73"/>
      <c r="AL68" s="71"/>
      <c r="AM68" s="57"/>
      <c r="AN68" s="64"/>
      <c r="AO68" s="73"/>
      <c r="AP68" s="71"/>
      <c r="AQ68" s="57"/>
      <c r="AR68" s="64"/>
      <c r="AS68" s="73"/>
      <c r="AT68" s="74"/>
      <c r="AU68" s="64"/>
      <c r="AV68" s="72"/>
      <c r="AW68" s="72"/>
      <c r="AX68" s="73"/>
      <c r="AY68" s="71"/>
      <c r="AZ68" s="57"/>
      <c r="BA68" s="75"/>
      <c r="BB68" s="74"/>
      <c r="BC68" s="75"/>
      <c r="BD68" s="71"/>
      <c r="BE68" s="64"/>
      <c r="BF68" s="72"/>
      <c r="BG68" s="57"/>
      <c r="BH68" s="74"/>
      <c r="BI68" s="74"/>
      <c r="BJ68" s="17"/>
    </row>
    <row r="69" spans="19:62" x14ac:dyDescent="0.25">
      <c r="S69" s="23"/>
      <c r="T69" s="193" t="s">
        <v>3</v>
      </c>
      <c r="U69" s="53" t="s">
        <v>18</v>
      </c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4"/>
      <c r="BI69" s="14"/>
      <c r="BJ69" s="17"/>
    </row>
    <row r="70" spans="19:62" x14ac:dyDescent="0.25">
      <c r="S70" s="23"/>
      <c r="T70" s="193"/>
      <c r="U70" s="31" t="s">
        <v>19</v>
      </c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1"/>
      <c r="BI70" s="11"/>
      <c r="BJ70" s="17"/>
    </row>
    <row r="71" spans="19:62" x14ac:dyDescent="0.25">
      <c r="S71" s="23"/>
      <c r="T71" s="193"/>
      <c r="U71" s="31" t="s">
        <v>20</v>
      </c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  <c r="BD71" s="12"/>
      <c r="BE71" s="12"/>
      <c r="BF71" s="12"/>
      <c r="BG71" s="12"/>
      <c r="BH71" s="11"/>
      <c r="BI71" s="11"/>
      <c r="BJ71" s="17"/>
    </row>
    <row r="72" spans="19:62" x14ac:dyDescent="0.25">
      <c r="S72" s="23"/>
      <c r="T72" s="193"/>
      <c r="U72" s="31" t="s">
        <v>21</v>
      </c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2"/>
      <c r="BH72" s="11"/>
      <c r="BI72" s="11"/>
      <c r="BJ72" s="17"/>
    </row>
    <row r="73" spans="19:62" x14ac:dyDescent="0.25">
      <c r="S73" s="23"/>
      <c r="T73" s="193"/>
      <c r="U73" s="31" t="s">
        <v>22</v>
      </c>
      <c r="V73" s="12" t="e">
        <f>V65-V57</f>
        <v>#DIV/0!</v>
      </c>
      <c r="W73" s="12" t="e">
        <f t="shared" ref="W73:AT73" si="8">W65-W57</f>
        <v>#DIV/0!</v>
      </c>
      <c r="X73" s="12" t="e">
        <f t="shared" si="8"/>
        <v>#DIV/0!</v>
      </c>
      <c r="Y73" s="12" t="e">
        <f t="shared" si="8"/>
        <v>#DIV/0!</v>
      </c>
      <c r="Z73" s="12" t="e">
        <f t="shared" si="8"/>
        <v>#DIV/0!</v>
      </c>
      <c r="AA73" s="12" t="e">
        <f t="shared" si="8"/>
        <v>#DIV/0!</v>
      </c>
      <c r="AB73" s="12" t="e">
        <f t="shared" si="8"/>
        <v>#DIV/0!</v>
      </c>
      <c r="AC73" s="12" t="e">
        <f t="shared" si="8"/>
        <v>#DIV/0!</v>
      </c>
      <c r="AD73" s="12" t="e">
        <f t="shared" si="8"/>
        <v>#DIV/0!</v>
      </c>
      <c r="AE73" s="12" t="e">
        <f t="shared" si="8"/>
        <v>#DIV/0!</v>
      </c>
      <c r="AF73" s="12" t="e">
        <f t="shared" si="8"/>
        <v>#DIV/0!</v>
      </c>
      <c r="AG73" s="12" t="e">
        <f t="shared" si="8"/>
        <v>#DIV/0!</v>
      </c>
      <c r="AH73" s="12" t="e">
        <f t="shared" si="8"/>
        <v>#DIV/0!</v>
      </c>
      <c r="AI73" s="12" t="e">
        <f t="shared" si="8"/>
        <v>#DIV/0!</v>
      </c>
      <c r="AJ73" s="12" t="e">
        <f t="shared" si="8"/>
        <v>#DIV/0!</v>
      </c>
      <c r="AK73" s="12" t="e">
        <f t="shared" si="8"/>
        <v>#DIV/0!</v>
      </c>
      <c r="AL73" s="12" t="e">
        <f t="shared" si="8"/>
        <v>#DIV/0!</v>
      </c>
      <c r="AM73" s="12" t="e">
        <f t="shared" si="8"/>
        <v>#DIV/0!</v>
      </c>
      <c r="AN73" s="12" t="e">
        <f t="shared" si="8"/>
        <v>#DIV/0!</v>
      </c>
      <c r="AO73" s="12" t="e">
        <f t="shared" si="8"/>
        <v>#DIV/0!</v>
      </c>
      <c r="AP73" s="12" t="e">
        <f t="shared" si="8"/>
        <v>#DIV/0!</v>
      </c>
      <c r="AQ73" s="12" t="e">
        <f t="shared" si="8"/>
        <v>#DIV/0!</v>
      </c>
      <c r="AR73" s="12" t="e">
        <f t="shared" si="8"/>
        <v>#DIV/0!</v>
      </c>
      <c r="AS73" s="12" t="e">
        <f t="shared" si="8"/>
        <v>#DIV/0!</v>
      </c>
      <c r="AT73" s="12" t="e">
        <f t="shared" si="8"/>
        <v>#DIV/0!</v>
      </c>
      <c r="AU73" s="100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69" t="e">
        <f>AVERAGE(V73:AT73)</f>
        <v>#DIV/0!</v>
      </c>
      <c r="BI73" s="69"/>
      <c r="BJ73" s="17"/>
    </row>
    <row r="74" spans="19:62" x14ac:dyDescent="0.25">
      <c r="S74" s="23"/>
      <c r="T74" s="193"/>
      <c r="U74" s="51" t="s">
        <v>83</v>
      </c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87"/>
      <c r="BI74" s="87"/>
      <c r="BJ74" s="17"/>
    </row>
    <row r="75" spans="19:62" x14ac:dyDescent="0.25">
      <c r="S75" s="23"/>
      <c r="T75" s="193"/>
      <c r="U75" s="31" t="s">
        <v>84</v>
      </c>
      <c r="V75" s="67"/>
      <c r="W75" s="56"/>
      <c r="X75" s="63"/>
      <c r="Y75" s="59"/>
      <c r="Z75" s="68"/>
      <c r="AA75" s="67"/>
      <c r="AB75" s="59"/>
      <c r="AC75" s="59"/>
      <c r="AD75" s="59"/>
      <c r="AE75" s="56"/>
      <c r="AF75" s="67"/>
      <c r="AG75" s="59"/>
      <c r="AH75" s="56"/>
      <c r="AI75" s="63"/>
      <c r="AJ75" s="59"/>
      <c r="AK75" s="68"/>
      <c r="AL75" s="67"/>
      <c r="AM75" s="56"/>
      <c r="AN75" s="63"/>
      <c r="AO75" s="68"/>
      <c r="AP75" s="67"/>
      <c r="AQ75" s="56"/>
      <c r="AR75" s="63"/>
      <c r="AS75" s="68"/>
      <c r="AT75" s="69"/>
      <c r="AU75" s="63"/>
      <c r="AV75" s="59"/>
      <c r="AW75" s="59"/>
      <c r="AX75" s="68"/>
      <c r="AY75" s="67"/>
      <c r="AZ75" s="56"/>
      <c r="BA75" s="70"/>
      <c r="BB75" s="69"/>
      <c r="BC75" s="70"/>
      <c r="BD75" s="69"/>
      <c r="BE75" s="63"/>
      <c r="BF75" s="59"/>
      <c r="BG75" s="56"/>
      <c r="BH75" s="69"/>
      <c r="BI75" s="69"/>
      <c r="BJ75" s="17"/>
    </row>
    <row r="76" spans="19:62" ht="14.4" thickBot="1" x14ac:dyDescent="0.3">
      <c r="S76" s="23"/>
      <c r="T76" s="193"/>
      <c r="U76" s="41" t="s">
        <v>12</v>
      </c>
      <c r="V76" s="71"/>
      <c r="W76" s="57"/>
      <c r="X76" s="64"/>
      <c r="Y76" s="72"/>
      <c r="Z76" s="73"/>
      <c r="AA76" s="71"/>
      <c r="AB76" s="72"/>
      <c r="AC76" s="72"/>
      <c r="AD76" s="72"/>
      <c r="AE76" s="57"/>
      <c r="AF76" s="71"/>
      <c r="AG76" s="72"/>
      <c r="AH76" s="57"/>
      <c r="AI76" s="64"/>
      <c r="AJ76" s="72"/>
      <c r="AK76" s="73"/>
      <c r="AL76" s="71"/>
      <c r="AM76" s="57"/>
      <c r="AN76" s="64"/>
      <c r="AO76" s="73"/>
      <c r="AP76" s="71"/>
      <c r="AQ76" s="57"/>
      <c r="AR76" s="64"/>
      <c r="AS76" s="73"/>
      <c r="AT76" s="74"/>
      <c r="AU76" s="64"/>
      <c r="AV76" s="72"/>
      <c r="AW76" s="72"/>
      <c r="AX76" s="73"/>
      <c r="AY76" s="71"/>
      <c r="AZ76" s="57"/>
      <c r="BA76" s="75"/>
      <c r="BB76" s="74"/>
      <c r="BC76" s="75"/>
      <c r="BD76" s="74"/>
      <c r="BE76" s="64"/>
      <c r="BF76" s="72"/>
      <c r="BG76" s="57"/>
      <c r="BH76" s="74"/>
      <c r="BI76" s="74"/>
      <c r="BJ76" s="17"/>
    </row>
    <row r="77" spans="19:62" x14ac:dyDescent="0.25">
      <c r="S77" s="23"/>
      <c r="T77" s="192" t="s">
        <v>25</v>
      </c>
      <c r="U77" s="30" t="s">
        <v>18</v>
      </c>
      <c r="V77" s="7">
        <f>100*(V61-V53)/V53</f>
        <v>-100</v>
      </c>
      <c r="W77" s="7">
        <f t="shared" ref="W77:BG80" si="9">100*(W61-W53)/W53</f>
        <v>-99.999999999999986</v>
      </c>
      <c r="X77" s="7">
        <f t="shared" si="9"/>
        <v>-100</v>
      </c>
      <c r="Y77" s="7">
        <f t="shared" si="9"/>
        <v>-100</v>
      </c>
      <c r="Z77" s="7">
        <f t="shared" si="9"/>
        <v>-100</v>
      </c>
      <c r="AA77" s="7">
        <f t="shared" si="9"/>
        <v>-100</v>
      </c>
      <c r="AB77" s="7">
        <f t="shared" si="9"/>
        <v>-100</v>
      </c>
      <c r="AC77" s="7">
        <f t="shared" si="9"/>
        <v>-100</v>
      </c>
      <c r="AD77" s="7">
        <f t="shared" si="9"/>
        <v>-100</v>
      </c>
      <c r="AE77" s="7">
        <f t="shared" si="9"/>
        <v>-100</v>
      </c>
      <c r="AF77" s="7">
        <f t="shared" si="9"/>
        <v>-100</v>
      </c>
      <c r="AG77" s="7">
        <f t="shared" si="9"/>
        <v>-100</v>
      </c>
      <c r="AH77" s="7">
        <f t="shared" si="9"/>
        <v>-100</v>
      </c>
      <c r="AI77" s="7">
        <f t="shared" si="9"/>
        <v>-100</v>
      </c>
      <c r="AJ77" s="7">
        <f t="shared" si="9"/>
        <v>-100.00000000000001</v>
      </c>
      <c r="AK77" s="7">
        <f t="shared" si="9"/>
        <v>-100</v>
      </c>
      <c r="AL77" s="7">
        <f t="shared" si="9"/>
        <v>-100</v>
      </c>
      <c r="AM77" s="7">
        <f t="shared" si="9"/>
        <v>-100</v>
      </c>
      <c r="AN77" s="7">
        <f t="shared" si="9"/>
        <v>-100</v>
      </c>
      <c r="AO77" s="7">
        <f t="shared" si="9"/>
        <v>-100</v>
      </c>
      <c r="AP77" s="7">
        <f t="shared" si="9"/>
        <v>-100</v>
      </c>
      <c r="AQ77" s="7">
        <f t="shared" si="9"/>
        <v>-100</v>
      </c>
      <c r="AR77" s="7">
        <f t="shared" si="9"/>
        <v>-100.00000000000001</v>
      </c>
      <c r="AS77" s="7">
        <f t="shared" si="9"/>
        <v>-100</v>
      </c>
      <c r="AT77" s="7">
        <f t="shared" si="9"/>
        <v>-100</v>
      </c>
      <c r="AU77" s="7">
        <f t="shared" si="9"/>
        <v>-100</v>
      </c>
      <c r="AV77" s="7">
        <f t="shared" si="9"/>
        <v>-100</v>
      </c>
      <c r="AW77" s="7">
        <f t="shared" si="9"/>
        <v>-100</v>
      </c>
      <c r="AX77" s="7">
        <f t="shared" si="9"/>
        <v>-100</v>
      </c>
      <c r="AY77" s="7">
        <f t="shared" si="9"/>
        <v>-100</v>
      </c>
      <c r="AZ77" s="7">
        <f t="shared" si="9"/>
        <v>-100</v>
      </c>
      <c r="BA77" s="7">
        <f t="shared" si="9"/>
        <v>-100</v>
      </c>
      <c r="BB77" s="7">
        <f t="shared" si="9"/>
        <v>-100</v>
      </c>
      <c r="BC77" s="7">
        <f t="shared" si="9"/>
        <v>-100</v>
      </c>
      <c r="BD77" s="7">
        <f t="shared" si="9"/>
        <v>-100</v>
      </c>
      <c r="BE77" s="7">
        <f t="shared" si="9"/>
        <v>-99.999999999999986</v>
      </c>
      <c r="BF77" s="7">
        <f t="shared" si="9"/>
        <v>-99.999999999999986</v>
      </c>
      <c r="BG77" s="7">
        <f t="shared" si="9"/>
        <v>-100</v>
      </c>
      <c r="BH77" s="14">
        <f>AVERAGE(V77:BG77)</f>
        <v>-100</v>
      </c>
      <c r="BI77" s="14">
        <f>STDEV(V77:BG77)</f>
        <v>5.2240140895336234E-15</v>
      </c>
      <c r="BJ77" s="17"/>
    </row>
    <row r="78" spans="19:62" x14ac:dyDescent="0.25">
      <c r="S78" s="23"/>
      <c r="T78" s="193"/>
      <c r="U78" s="31" t="s">
        <v>19</v>
      </c>
      <c r="V78" s="12">
        <f>100*(V62-V54)/V54</f>
        <v>-100</v>
      </c>
      <c r="W78" s="12">
        <f t="shared" si="9"/>
        <v>-100.00000000000001</v>
      </c>
      <c r="X78" s="12">
        <f t="shared" si="9"/>
        <v>-99.999999999999986</v>
      </c>
      <c r="Y78" s="12">
        <f t="shared" si="9"/>
        <v>-100</v>
      </c>
      <c r="Z78" s="12">
        <f t="shared" si="9"/>
        <v>-100</v>
      </c>
      <c r="AA78" s="12">
        <f t="shared" si="9"/>
        <v>-100</v>
      </c>
      <c r="AB78" s="12">
        <f t="shared" si="9"/>
        <v>-100</v>
      </c>
      <c r="AC78" s="12">
        <f t="shared" si="9"/>
        <v>-100.00000000000001</v>
      </c>
      <c r="AD78" s="12">
        <f t="shared" si="9"/>
        <v>-100</v>
      </c>
      <c r="AE78" s="12">
        <f t="shared" si="9"/>
        <v>-100</v>
      </c>
      <c r="AF78" s="12">
        <f t="shared" si="9"/>
        <v>-100</v>
      </c>
      <c r="AG78" s="12">
        <f t="shared" si="9"/>
        <v>-99.999999999999986</v>
      </c>
      <c r="AH78" s="12">
        <f t="shared" si="9"/>
        <v>-100.00000000000001</v>
      </c>
      <c r="AI78" s="12">
        <f t="shared" si="9"/>
        <v>-100</v>
      </c>
      <c r="AJ78" s="12">
        <f t="shared" si="9"/>
        <v>-100</v>
      </c>
      <c r="AK78" s="12">
        <f t="shared" si="9"/>
        <v>-100</v>
      </c>
      <c r="AL78" s="12">
        <f t="shared" si="9"/>
        <v>-100.00000000000001</v>
      </c>
      <c r="AM78" s="12">
        <f t="shared" si="9"/>
        <v>-100</v>
      </c>
      <c r="AN78" s="12">
        <f t="shared" si="9"/>
        <v>-100</v>
      </c>
      <c r="AO78" s="12">
        <f t="shared" si="9"/>
        <v>-100</v>
      </c>
      <c r="AP78" s="12">
        <f t="shared" si="9"/>
        <v>-100</v>
      </c>
      <c r="AQ78" s="12">
        <f t="shared" si="9"/>
        <v>-100</v>
      </c>
      <c r="AR78" s="12">
        <f t="shared" si="9"/>
        <v>-100</v>
      </c>
      <c r="AS78" s="12">
        <f t="shared" si="9"/>
        <v>-100</v>
      </c>
      <c r="AT78" s="12">
        <f t="shared" si="9"/>
        <v>-100</v>
      </c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11"/>
      <c r="BI78" s="11"/>
      <c r="BJ78" s="17"/>
    </row>
    <row r="79" spans="19:62" x14ac:dyDescent="0.25">
      <c r="S79" s="23"/>
      <c r="T79" s="193"/>
      <c r="U79" s="31" t="s">
        <v>20</v>
      </c>
      <c r="V79" s="8">
        <f>100*(V63-V55)/V55</f>
        <v>-100</v>
      </c>
      <c r="W79" s="8">
        <f t="shared" si="9"/>
        <v>-100</v>
      </c>
      <c r="X79" s="8">
        <f t="shared" si="9"/>
        <v>-100</v>
      </c>
      <c r="Y79" s="8">
        <f t="shared" si="9"/>
        <v>-100</v>
      </c>
      <c r="Z79" s="8">
        <f t="shared" si="9"/>
        <v>-99.999999999999986</v>
      </c>
      <c r="AA79" s="8">
        <f t="shared" si="9"/>
        <v>-100</v>
      </c>
      <c r="AB79" s="8">
        <f t="shared" si="9"/>
        <v>-100</v>
      </c>
      <c r="AC79" s="8">
        <f t="shared" si="9"/>
        <v>-99.999999999999986</v>
      </c>
      <c r="AD79" s="8">
        <f t="shared" si="9"/>
        <v>-100</v>
      </c>
      <c r="AE79" s="8">
        <f t="shared" si="9"/>
        <v>-100</v>
      </c>
      <c r="AF79" s="8">
        <f t="shared" si="9"/>
        <v>-100</v>
      </c>
      <c r="AG79" s="8">
        <f t="shared" si="9"/>
        <v>-100</v>
      </c>
      <c r="AH79" s="8">
        <f t="shared" si="9"/>
        <v>-100</v>
      </c>
      <c r="AI79" s="8">
        <f t="shared" si="9"/>
        <v>-99.999999999999986</v>
      </c>
      <c r="AJ79" s="8">
        <f t="shared" si="9"/>
        <v>-100</v>
      </c>
      <c r="AK79" s="8">
        <f t="shared" si="9"/>
        <v>-100</v>
      </c>
      <c r="AL79" s="8">
        <f t="shared" si="9"/>
        <v>-100</v>
      </c>
      <c r="AM79" s="8">
        <f t="shared" si="9"/>
        <v>-100</v>
      </c>
      <c r="AN79" s="8">
        <f t="shared" si="9"/>
        <v>-100</v>
      </c>
      <c r="AO79" s="8">
        <f t="shared" si="9"/>
        <v>-100</v>
      </c>
      <c r="AP79" s="8">
        <f t="shared" si="9"/>
        <v>-100</v>
      </c>
      <c r="AQ79" s="8">
        <f t="shared" si="9"/>
        <v>-100</v>
      </c>
      <c r="AR79" s="8">
        <f t="shared" si="9"/>
        <v>-100.00000000000001</v>
      </c>
      <c r="AS79" s="8">
        <f t="shared" si="9"/>
        <v>-100.00000000000001</v>
      </c>
      <c r="AT79" s="8">
        <f t="shared" si="9"/>
        <v>-100</v>
      </c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11"/>
      <c r="BI79" s="11"/>
      <c r="BJ79" s="17"/>
    </row>
    <row r="80" spans="19:62" x14ac:dyDescent="0.25">
      <c r="S80" s="23"/>
      <c r="T80" s="193"/>
      <c r="U80" s="31" t="s">
        <v>21</v>
      </c>
      <c r="V80" s="12">
        <f>100*(V64-V56)/V56</f>
        <v>-100</v>
      </c>
      <c r="W80" s="12">
        <f t="shared" si="9"/>
        <v>-100</v>
      </c>
      <c r="X80" s="12">
        <f t="shared" si="9"/>
        <v>-100</v>
      </c>
      <c r="Y80" s="12">
        <f t="shared" si="9"/>
        <v>-100</v>
      </c>
      <c r="Z80" s="12">
        <f t="shared" si="9"/>
        <v>-100</v>
      </c>
      <c r="AA80" s="12">
        <f t="shared" si="9"/>
        <v>-100</v>
      </c>
      <c r="AB80" s="12">
        <f t="shared" si="9"/>
        <v>-100</v>
      </c>
      <c r="AC80" s="12">
        <f t="shared" si="9"/>
        <v>-100</v>
      </c>
      <c r="AD80" s="12">
        <f t="shared" si="9"/>
        <v>-99.999999999999986</v>
      </c>
      <c r="AE80" s="12">
        <f t="shared" si="9"/>
        <v>-100</v>
      </c>
      <c r="AF80" s="12">
        <f t="shared" si="9"/>
        <v>-100</v>
      </c>
      <c r="AG80" s="12">
        <f t="shared" si="9"/>
        <v>-100</v>
      </c>
      <c r="AH80" s="12">
        <f t="shared" si="9"/>
        <v>-100</v>
      </c>
      <c r="AI80" s="12">
        <f t="shared" si="9"/>
        <v>-100</v>
      </c>
      <c r="AJ80" s="12">
        <f t="shared" si="9"/>
        <v>-100</v>
      </c>
      <c r="AK80" s="12">
        <f t="shared" si="9"/>
        <v>-100</v>
      </c>
      <c r="AL80" s="12">
        <f t="shared" si="9"/>
        <v>-100</v>
      </c>
      <c r="AM80" s="12">
        <f t="shared" si="9"/>
        <v>-100</v>
      </c>
      <c r="AN80" s="12">
        <f t="shared" si="9"/>
        <v>-99.999999999999986</v>
      </c>
      <c r="AO80" s="12">
        <f t="shared" si="9"/>
        <v>-100.00000000000001</v>
      </c>
      <c r="AP80" s="12">
        <f t="shared" si="9"/>
        <v>-100</v>
      </c>
      <c r="AQ80" s="12">
        <f t="shared" si="9"/>
        <v>-100</v>
      </c>
      <c r="AR80" s="12">
        <f t="shared" si="9"/>
        <v>-100</v>
      </c>
      <c r="AS80" s="12">
        <f t="shared" si="9"/>
        <v>-100</v>
      </c>
      <c r="AT80" s="12">
        <f t="shared" si="9"/>
        <v>-100</v>
      </c>
      <c r="AU80" s="12"/>
      <c r="AV80" s="12"/>
      <c r="AW80" s="12"/>
      <c r="AX80" s="12"/>
      <c r="AY80" s="12"/>
      <c r="AZ80" s="12"/>
      <c r="BA80" s="12"/>
      <c r="BB80" s="12"/>
      <c r="BC80" s="12"/>
      <c r="BD80" s="12"/>
      <c r="BE80" s="12"/>
      <c r="BF80" s="12"/>
      <c r="BG80" s="12"/>
      <c r="BH80" s="11"/>
      <c r="BI80" s="11"/>
      <c r="BJ80" s="17"/>
    </row>
    <row r="81" spans="19:62" x14ac:dyDescent="0.25">
      <c r="S81" s="23"/>
      <c r="T81" s="193"/>
      <c r="U81" s="31" t="s">
        <v>22</v>
      </c>
      <c r="V81" s="67"/>
      <c r="W81" s="56"/>
      <c r="X81" s="63"/>
      <c r="Y81" s="59"/>
      <c r="Z81" s="68"/>
      <c r="AA81" s="67"/>
      <c r="AB81" s="59"/>
      <c r="AC81" s="59"/>
      <c r="AD81" s="59"/>
      <c r="AE81" s="56"/>
      <c r="AF81" s="67"/>
      <c r="AG81" s="59"/>
      <c r="AH81" s="56"/>
      <c r="AI81" s="63"/>
      <c r="AJ81" s="59"/>
      <c r="AK81" s="68"/>
      <c r="AL81" s="67"/>
      <c r="AM81" s="56"/>
      <c r="AN81" s="63"/>
      <c r="AO81" s="68"/>
      <c r="AP81" s="67"/>
      <c r="AQ81" s="56"/>
      <c r="AR81" s="63"/>
      <c r="AS81" s="68"/>
      <c r="AT81" s="69"/>
      <c r="AU81" s="63"/>
      <c r="AV81" s="59"/>
      <c r="AW81" s="59"/>
      <c r="AX81" s="68"/>
      <c r="AY81" s="67"/>
      <c r="AZ81" s="56"/>
      <c r="BA81" s="70"/>
      <c r="BB81" s="69"/>
      <c r="BC81" s="70"/>
      <c r="BD81" s="69"/>
      <c r="BE81" s="63"/>
      <c r="BF81" s="59"/>
      <c r="BG81" s="56"/>
      <c r="BH81" s="69"/>
      <c r="BI81" s="69"/>
      <c r="BJ81" s="17"/>
    </row>
    <row r="82" spans="19:62" x14ac:dyDescent="0.25">
      <c r="S82" s="23"/>
      <c r="T82" s="193"/>
      <c r="U82" s="51" t="s">
        <v>83</v>
      </c>
      <c r="V82" s="2"/>
      <c r="W82" s="4"/>
      <c r="X82" s="85"/>
      <c r="Y82" s="3"/>
      <c r="Z82" s="86"/>
      <c r="AA82" s="2"/>
      <c r="AB82" s="3"/>
      <c r="AC82" s="3"/>
      <c r="AD82" s="3"/>
      <c r="AE82" s="4"/>
      <c r="AF82" s="2"/>
      <c r="AG82" s="3"/>
      <c r="AH82" s="4"/>
      <c r="AI82" s="85"/>
      <c r="AJ82" s="3"/>
      <c r="AK82" s="86"/>
      <c r="AL82" s="2"/>
      <c r="AM82" s="4"/>
      <c r="AN82" s="85"/>
      <c r="AO82" s="86"/>
      <c r="AP82" s="2"/>
      <c r="AQ82" s="4"/>
      <c r="AR82" s="85"/>
      <c r="AS82" s="86"/>
      <c r="AT82" s="87"/>
      <c r="AU82" s="85"/>
      <c r="AV82" s="3"/>
      <c r="AW82" s="3"/>
      <c r="AX82" s="86"/>
      <c r="AY82" s="2"/>
      <c r="AZ82" s="4"/>
      <c r="BA82" s="88"/>
      <c r="BB82" s="87"/>
      <c r="BC82" s="88"/>
      <c r="BD82" s="87"/>
      <c r="BE82" s="85"/>
      <c r="BF82" s="3"/>
      <c r="BG82" s="4"/>
      <c r="BH82" s="87"/>
      <c r="BI82" s="87"/>
      <c r="BJ82" s="17"/>
    </row>
    <row r="83" spans="19:62" x14ac:dyDescent="0.25">
      <c r="S83" s="23"/>
      <c r="T83" s="193"/>
      <c r="U83" s="31" t="s">
        <v>84</v>
      </c>
      <c r="V83" s="67"/>
      <c r="W83" s="56"/>
      <c r="X83" s="63"/>
      <c r="Y83" s="59"/>
      <c r="Z83" s="68"/>
      <c r="AA83" s="67"/>
      <c r="AB83" s="59"/>
      <c r="AC83" s="59"/>
      <c r="AD83" s="59"/>
      <c r="AE83" s="56"/>
      <c r="AF83" s="67"/>
      <c r="AG83" s="59"/>
      <c r="AH83" s="56"/>
      <c r="AI83" s="63"/>
      <c r="AJ83" s="59"/>
      <c r="AK83" s="68"/>
      <c r="AL83" s="67"/>
      <c r="AM83" s="56"/>
      <c r="AN83" s="63"/>
      <c r="AO83" s="68"/>
      <c r="AP83" s="67"/>
      <c r="AQ83" s="56"/>
      <c r="AR83" s="63"/>
      <c r="AS83" s="68"/>
      <c r="AT83" s="69"/>
      <c r="AU83" s="63"/>
      <c r="AV83" s="59"/>
      <c r="AW83" s="59"/>
      <c r="AX83" s="68"/>
      <c r="AY83" s="67"/>
      <c r="AZ83" s="56"/>
      <c r="BA83" s="70"/>
      <c r="BB83" s="69"/>
      <c r="BC83" s="70"/>
      <c r="BD83" s="69"/>
      <c r="BE83" s="63"/>
      <c r="BF83" s="59"/>
      <c r="BG83" s="56"/>
      <c r="BH83" s="69"/>
      <c r="BI83" s="69"/>
      <c r="BJ83" s="17"/>
    </row>
    <row r="84" spans="19:62" ht="14.4" thickBot="1" x14ac:dyDescent="0.3">
      <c r="S84" s="23"/>
      <c r="T84" s="194"/>
      <c r="U84" s="32" t="s">
        <v>12</v>
      </c>
      <c r="V84" s="71"/>
      <c r="W84" s="57"/>
      <c r="X84" s="64"/>
      <c r="Y84" s="72"/>
      <c r="Z84" s="73"/>
      <c r="AA84" s="71"/>
      <c r="AB84" s="72"/>
      <c r="AC84" s="72"/>
      <c r="AD84" s="72"/>
      <c r="AE84" s="57"/>
      <c r="AF84" s="71"/>
      <c r="AG84" s="72"/>
      <c r="AH84" s="57"/>
      <c r="AI84" s="64"/>
      <c r="AJ84" s="72"/>
      <c r="AK84" s="73"/>
      <c r="AL84" s="71"/>
      <c r="AM84" s="57"/>
      <c r="AN84" s="64"/>
      <c r="AO84" s="73"/>
      <c r="AP84" s="71"/>
      <c r="AQ84" s="57"/>
      <c r="AR84" s="64"/>
      <c r="AS84" s="73"/>
      <c r="AT84" s="74"/>
      <c r="AU84" s="64"/>
      <c r="AV84" s="72"/>
      <c r="AW84" s="72"/>
      <c r="AX84" s="73"/>
      <c r="AY84" s="71"/>
      <c r="AZ84" s="57"/>
      <c r="BA84" s="75"/>
      <c r="BB84" s="74"/>
      <c r="BC84" s="75"/>
      <c r="BD84" s="74"/>
      <c r="BE84" s="64"/>
      <c r="BF84" s="72"/>
      <c r="BG84" s="57"/>
      <c r="BH84" s="74"/>
      <c r="BI84" s="74"/>
      <c r="BJ84" s="17"/>
    </row>
    <row r="85" spans="19:62" x14ac:dyDescent="0.25">
      <c r="S85" s="23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  <c r="AP85" s="20"/>
      <c r="AQ85" s="20"/>
      <c r="AR85" s="20"/>
      <c r="AS85" s="20"/>
      <c r="AT85" s="20"/>
      <c r="AU85" s="20"/>
      <c r="AV85" s="20"/>
      <c r="AW85" s="20"/>
      <c r="AX85" s="20"/>
      <c r="AY85" s="20"/>
      <c r="AZ85" s="20"/>
      <c r="BA85" s="20"/>
      <c r="BB85" s="20"/>
      <c r="BC85" s="20"/>
      <c r="BD85" s="20"/>
      <c r="BE85" s="20"/>
      <c r="BF85" s="20"/>
      <c r="BG85" s="20"/>
      <c r="BH85" s="20"/>
      <c r="BI85" s="20"/>
      <c r="BJ85" s="17"/>
    </row>
    <row r="86" spans="19:62" ht="14.4" thickBot="1" x14ac:dyDescent="0.3">
      <c r="S86" s="22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  <c r="AL86" s="21"/>
      <c r="AM86" s="21"/>
      <c r="AN86" s="21"/>
      <c r="AO86" s="21"/>
      <c r="AP86" s="21"/>
      <c r="AQ86" s="21"/>
      <c r="AR86" s="21"/>
      <c r="AS86" s="21"/>
      <c r="AT86" s="21"/>
      <c r="AU86" s="21"/>
      <c r="AV86" s="21"/>
      <c r="AW86" s="21"/>
      <c r="AX86" s="21"/>
      <c r="AY86" s="21"/>
      <c r="AZ86" s="21"/>
      <c r="BA86" s="21"/>
      <c r="BB86" s="21"/>
      <c r="BC86" s="21"/>
      <c r="BD86" s="21"/>
      <c r="BE86" s="21"/>
      <c r="BF86" s="21"/>
      <c r="BG86" s="21"/>
      <c r="BH86" s="21"/>
      <c r="BI86" s="21"/>
      <c r="BJ86" s="18"/>
    </row>
  </sheetData>
  <mergeCells count="6">
    <mergeCell ref="T37:T44"/>
    <mergeCell ref="T11:U11"/>
    <mergeCell ref="T12:U12"/>
    <mergeCell ref="T13:T20"/>
    <mergeCell ref="T21:T28"/>
    <mergeCell ref="T29:T36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11"/>
  <sheetViews>
    <sheetView workbookViewId="0">
      <selection activeCell="A11" sqref="A11"/>
    </sheetView>
  </sheetViews>
  <sheetFormatPr baseColWidth="10" defaultColWidth="8.796875" defaultRowHeight="13.8" x14ac:dyDescent="0.25"/>
  <sheetData>
    <row r="3" spans="2:6" ht="14.4" thickBot="1" x14ac:dyDescent="0.3"/>
    <row r="4" spans="2:6" ht="14.4" thickBot="1" x14ac:dyDescent="0.3">
      <c r="B4" s="162"/>
      <c r="C4" s="250" t="s">
        <v>85</v>
      </c>
      <c r="D4" s="251"/>
      <c r="E4" s="250" t="s">
        <v>87</v>
      </c>
      <c r="F4" s="251"/>
    </row>
    <row r="5" spans="2:6" ht="14.4" thickBot="1" x14ac:dyDescent="0.3">
      <c r="B5" s="165" t="s">
        <v>175</v>
      </c>
      <c r="C5" s="163" t="s">
        <v>4</v>
      </c>
      <c r="D5" s="169" t="s">
        <v>86</v>
      </c>
      <c r="E5" s="160" t="s">
        <v>4</v>
      </c>
      <c r="F5" s="161" t="s">
        <v>86</v>
      </c>
    </row>
    <row r="6" spans="2:6" x14ac:dyDescent="0.25">
      <c r="B6" s="166" t="s">
        <v>169</v>
      </c>
      <c r="C6" s="172">
        <f>'CASE - TOOL'!$G$47</f>
        <v>0</v>
      </c>
      <c r="D6" s="173">
        <f>'CASE - TOOL'!$I$37</f>
        <v>0</v>
      </c>
      <c r="E6" s="172">
        <f>'CASE - TOOL'!$G$47</f>
        <v>0</v>
      </c>
      <c r="F6" s="174" t="e">
        <f>'CASE - TOOL'!$P$32</f>
        <v>#DIV/0!</v>
      </c>
    </row>
    <row r="7" spans="2:6" x14ac:dyDescent="0.25">
      <c r="B7" s="167" t="s">
        <v>170</v>
      </c>
      <c r="C7" s="171"/>
      <c r="D7" s="170"/>
      <c r="E7" s="171"/>
      <c r="F7" s="164"/>
    </row>
    <row r="8" spans="2:6" x14ac:dyDescent="0.25">
      <c r="B8" s="167" t="s">
        <v>171</v>
      </c>
      <c r="C8" s="171"/>
      <c r="D8" s="170"/>
      <c r="E8" s="171"/>
      <c r="F8" s="164"/>
    </row>
    <row r="9" spans="2:6" x14ac:dyDescent="0.25">
      <c r="B9" s="167" t="s">
        <v>172</v>
      </c>
      <c r="C9" s="171"/>
      <c r="D9" s="170"/>
      <c r="E9" s="171"/>
      <c r="F9" s="164"/>
    </row>
    <row r="10" spans="2:6" x14ac:dyDescent="0.25">
      <c r="B10" s="167" t="s">
        <v>173</v>
      </c>
      <c r="C10" s="171"/>
      <c r="D10" s="170"/>
      <c r="E10" s="171"/>
      <c r="F10" s="164"/>
    </row>
    <row r="11" spans="2:6" ht="14.4" thickBot="1" x14ac:dyDescent="0.3">
      <c r="B11" s="168" t="s">
        <v>174</v>
      </c>
      <c r="C11" s="175"/>
      <c r="D11" s="176"/>
      <c r="E11" s="175"/>
      <c r="F11" s="177"/>
    </row>
  </sheetData>
  <mergeCells count="2">
    <mergeCell ref="C4:D4"/>
    <mergeCell ref="E4:F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Instructions</vt:lpstr>
      <vt:lpstr>CASE - TOOL</vt:lpstr>
      <vt:lpstr>SUMMARY</vt:lpstr>
    </vt:vector>
  </TitlesOfParts>
  <Company>HSR Hochschule für Technik Rapperswil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Barber Sarah</dc:creator>
  <cp:lastModifiedBy>Barber Sarah</cp:lastModifiedBy>
  <dcterms:created xsi:type="dcterms:W3CDTF">2019-04-26T08:00:29Z</dcterms:created>
  <dcterms:modified xsi:type="dcterms:W3CDTF">2019-11-05T13:07:49Z</dcterms:modified>
</cp:coreProperties>
</file>