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poonoosamy\Desktop\bubble\Submitted5\data\"/>
    </mc:Choice>
  </mc:AlternateContent>
  <xr:revisionPtr revIDLastSave="0" documentId="13_ncr:1_{4D07641C-3BCC-4B9E-9CA2-6B7B346B54E3}" xr6:coauthVersionLast="47" xr6:coauthVersionMax="47" xr10:uidLastSave="{00000000-0000-0000-0000-000000000000}"/>
  <bookViews>
    <workbookView xWindow="32085" yWindow="1740" windowWidth="21600" windowHeight="12675" xr2:uid="{5D8DB3AE-FD01-4E45-9E6F-E48D7DE236B2}"/>
  </bookViews>
  <sheets>
    <sheet name="experiment A" sheetId="1" r:id="rId1"/>
    <sheet name="experiment B" sheetId="2" r:id="rId2"/>
    <sheet name="experiment D" sheetId="3" r:id="rId3"/>
    <sheet name="experiment F" sheetId="4" r:id="rId4"/>
    <sheet name="numbers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O53" i="5"/>
  <c r="M48" i="5"/>
  <c r="M53" i="5"/>
  <c r="O23" i="5"/>
  <c r="O48" i="5"/>
  <c r="O43" i="5"/>
  <c r="O38" i="5"/>
  <c r="O33" i="5"/>
  <c r="O28" i="5"/>
  <c r="M23" i="5"/>
  <c r="M7" i="5"/>
  <c r="N7" i="5"/>
  <c r="O4" i="5"/>
  <c r="B9" i="2"/>
  <c r="B8" i="2"/>
  <c r="B7" i="2"/>
  <c r="B6" i="2"/>
  <c r="B5" i="2"/>
  <c r="B4" i="2"/>
  <c r="C53" i="5"/>
  <c r="F53" i="5" s="1"/>
  <c r="C48" i="5"/>
  <c r="F48" i="5" s="1"/>
  <c r="M43" i="5"/>
  <c r="F43" i="5"/>
  <c r="C43" i="5"/>
  <c r="M38" i="5"/>
  <c r="F38" i="5"/>
  <c r="C38" i="5"/>
  <c r="M33" i="5"/>
  <c r="F33" i="5"/>
  <c r="C33" i="5"/>
  <c r="M28" i="5"/>
  <c r="F28" i="5"/>
  <c r="C28" i="5"/>
  <c r="F23" i="5"/>
  <c r="C23" i="5"/>
  <c r="Q14" i="5"/>
  <c r="Q9" i="5"/>
  <c r="T7" i="5"/>
  <c r="O7" i="5"/>
  <c r="L7" i="5"/>
  <c r="T6" i="5"/>
  <c r="K6" i="5"/>
  <c r="M6" i="5" s="1"/>
  <c r="N6" i="5" s="1"/>
  <c r="F6" i="5"/>
  <c r="E6" i="5"/>
  <c r="D6" i="5"/>
  <c r="C6" i="5"/>
  <c r="A6" i="5"/>
  <c r="T5" i="5"/>
  <c r="F5" i="5"/>
  <c r="D5" i="5"/>
  <c r="C5" i="5"/>
  <c r="A5" i="5"/>
  <c r="T4" i="5"/>
  <c r="Q4" i="5"/>
  <c r="K4" i="5"/>
  <c r="L4" i="5" s="1"/>
  <c r="T3" i="5"/>
  <c r="S2" i="5"/>
  <c r="L5" i="5" l="1"/>
  <c r="K5" i="5" s="1"/>
  <c r="M5" i="5" s="1"/>
  <c r="N5" i="5" s="1"/>
  <c r="L3" i="5"/>
  <c r="K3" i="5" s="1"/>
  <c r="M3" i="5" s="1"/>
  <c r="N3" i="5" s="1"/>
  <c r="L6" i="5"/>
  <c r="M4" i="5"/>
  <c r="N4" i="5" s="1"/>
</calcChain>
</file>

<file path=xl/sharedStrings.xml><?xml version="1.0" encoding="utf-8"?>
<sst xmlns="http://schemas.openxmlformats.org/spreadsheetml/2006/main" count="126" uniqueCount="61">
  <si>
    <t>time</t>
  </si>
  <si>
    <t>min</t>
  </si>
  <si>
    <t>S/L 0.13</t>
  </si>
  <si>
    <t>area of bubble/initial area of crystal</t>
  </si>
  <si>
    <t>S/L 0.2</t>
  </si>
  <si>
    <t>S/L 0.09</t>
  </si>
  <si>
    <t>S/L 0.14</t>
  </si>
  <si>
    <t>S/L 0.1</t>
  </si>
  <si>
    <t>S/L 0.07</t>
  </si>
  <si>
    <t>S/L 0.22</t>
  </si>
  <si>
    <t>exp 8</t>
  </si>
  <si>
    <t>S/L 0.17</t>
  </si>
  <si>
    <t>S/L 0.06</t>
  </si>
  <si>
    <t>S/L 0.18</t>
  </si>
  <si>
    <t>S/L 0.05</t>
  </si>
  <si>
    <t>Pe clet number</t>
  </si>
  <si>
    <t>size of location</t>
  </si>
  <si>
    <t>flow rates</t>
  </si>
  <si>
    <t>uLmin-1</t>
  </si>
  <si>
    <t>Pe</t>
  </si>
  <si>
    <t>velocity</t>
  </si>
  <si>
    <t>area</t>
  </si>
  <si>
    <t>m-2</t>
  </si>
  <si>
    <t>ms-1</t>
  </si>
  <si>
    <t>delta X m</t>
  </si>
  <si>
    <t>rate of dissolution of witherite depending on pH</t>
  </si>
  <si>
    <t>(aH+)</t>
  </si>
  <si>
    <t>k</t>
  </si>
  <si>
    <t>Ba2+</t>
  </si>
  <si>
    <r>
      <rPr>
        <sz val="11"/>
        <color theme="1"/>
        <rFont val="Aptos Narrow"/>
        <family val="2"/>
      </rPr>
      <t>Δ</t>
    </r>
    <r>
      <rPr>
        <sz val="10.9"/>
        <color theme="1"/>
        <rFont val="Aptos Narrow"/>
        <family val="2"/>
      </rPr>
      <t>x</t>
    </r>
  </si>
  <si>
    <t>v</t>
  </si>
  <si>
    <t>m3</t>
  </si>
  <si>
    <t>m</t>
  </si>
  <si>
    <t>EXPERIMENT A</t>
  </si>
  <si>
    <t>molm-3</t>
  </si>
  <si>
    <t>molL-1</t>
  </si>
  <si>
    <t xml:space="preserve">Ba+2            </t>
  </si>
  <si>
    <t xml:space="preserve">SO4-2           </t>
  </si>
  <si>
    <t>lga</t>
  </si>
  <si>
    <t>log(Ksp)</t>
  </si>
  <si>
    <t>EXPERIMENT B</t>
  </si>
  <si>
    <t>EXPERIMENT C</t>
  </si>
  <si>
    <t>EXPERIMENT D</t>
  </si>
  <si>
    <t>EXPERIMENT E</t>
  </si>
  <si>
    <t>EXPERIMENT F</t>
  </si>
  <si>
    <t>ri</t>
  </si>
  <si>
    <t>S/L</t>
  </si>
  <si>
    <t>1-S/L</t>
  </si>
  <si>
    <t>C</t>
  </si>
  <si>
    <t>A</t>
  </si>
  <si>
    <t>B</t>
  </si>
  <si>
    <t>G</t>
  </si>
  <si>
    <t>pH</t>
  </si>
  <si>
    <t>F</t>
  </si>
  <si>
    <t>EXPERIMENT G</t>
  </si>
  <si>
    <t xml:space="preserve">rate of barite precipitation </t>
  </si>
  <si>
    <t>in molm-2s-1</t>
  </si>
  <si>
    <t>Ks</t>
  </si>
  <si>
    <t>R</t>
  </si>
  <si>
    <t>mols-1</t>
  </si>
  <si>
    <t>rate of witherite dissolution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</si>
</sst>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  <font>
      <sz val="10.9"/>
      <color theme="1"/>
      <name val="Aptos Narrow"/>
      <family val="2"/>
    </font>
    <font>
      <sz val="11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2" fillId="0" borderId="0" xfId="0" applyFont="1"/>
    <xf numFmtId="11" fontId="0" fillId="0" borderId="0" xfId="0" applyNumberFormat="1"/>
    <xf numFmtId="11" fontId="1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1" fontId="4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73341904578545"/>
          <c:y val="5.6546083913423868E-2"/>
          <c:w val="0.74525167020312577"/>
          <c:h val="0.70210886682642926"/>
        </c:manualLayout>
      </c:layout>
      <c:scatterChart>
        <c:scatterStyle val="lineMarker"/>
        <c:varyColors val="0"/>
        <c:ser>
          <c:idx val="5"/>
          <c:order val="0"/>
          <c:tx>
            <c:strRef>
              <c:f>'experiment A'!$P$1</c:f>
              <c:strCache>
                <c:ptCount val="1"/>
                <c:pt idx="0">
                  <c:v>S/L 0.05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'experiment A'!$Q$3:$Q$5</c:f>
              <c:numCache>
                <c:formatCode>General</c:formatCode>
                <c:ptCount val="3"/>
                <c:pt idx="0">
                  <c:v>0</c:v>
                </c:pt>
                <c:pt idx="1">
                  <c:v>60</c:v>
                </c:pt>
                <c:pt idx="2">
                  <c:v>73</c:v>
                </c:pt>
              </c:numCache>
            </c:numRef>
          </c:xVal>
          <c:yVal>
            <c:numRef>
              <c:f>'experiment A'!$R$3:$R$5</c:f>
              <c:numCache>
                <c:formatCode>General</c:formatCode>
                <c:ptCount val="3"/>
                <c:pt idx="0">
                  <c:v>0</c:v>
                </c:pt>
                <c:pt idx="1">
                  <c:v>0.6066503700349517</c:v>
                </c:pt>
                <c:pt idx="2">
                  <c:v>0.92419766800152847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453-474F-BCA3-1FD61E00EF60}"/>
            </c:ext>
          </c:extLst>
        </c:ser>
        <c:ser>
          <c:idx val="2"/>
          <c:order val="1"/>
          <c:tx>
            <c:strRef>
              <c:f>'experiment A'!$G$1</c:f>
              <c:strCache>
                <c:ptCount val="1"/>
                <c:pt idx="0">
                  <c:v>S/L 0.09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'experiment A'!$H$3:$H$5</c:f>
              <c:numCache>
                <c:formatCode>General</c:formatCode>
                <c:ptCount val="3"/>
                <c:pt idx="0">
                  <c:v>0</c:v>
                </c:pt>
                <c:pt idx="1">
                  <c:v>60</c:v>
                </c:pt>
                <c:pt idx="2">
                  <c:v>73</c:v>
                </c:pt>
              </c:numCache>
            </c:numRef>
          </c:xVal>
          <c:yVal>
            <c:numRef>
              <c:f>'experiment A'!$I$3:$I$5</c:f>
              <c:numCache>
                <c:formatCode>General</c:formatCode>
                <c:ptCount val="3"/>
                <c:pt idx="0">
                  <c:v>0</c:v>
                </c:pt>
                <c:pt idx="1">
                  <c:v>0.53973939366369239</c:v>
                </c:pt>
                <c:pt idx="2">
                  <c:v>0.78082818768700157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453-474F-BCA3-1FD61E00EF60}"/>
            </c:ext>
          </c:extLst>
        </c:ser>
        <c:ser>
          <c:idx val="4"/>
          <c:order val="2"/>
          <c:tx>
            <c:strRef>
              <c:f>'experiment A'!$M$1</c:f>
              <c:strCache>
                <c:ptCount val="1"/>
                <c:pt idx="0">
                  <c:v>S/L 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'experiment A'!$N$3:$N$5</c:f>
              <c:numCache>
                <c:formatCode>General</c:formatCode>
                <c:ptCount val="3"/>
                <c:pt idx="0">
                  <c:v>0</c:v>
                </c:pt>
                <c:pt idx="1">
                  <c:v>60</c:v>
                </c:pt>
                <c:pt idx="2">
                  <c:v>73</c:v>
                </c:pt>
              </c:numCache>
            </c:numRef>
          </c:xVal>
          <c:yVal>
            <c:numRef>
              <c:f>'experiment A'!$O$3:$O$5</c:f>
              <c:numCache>
                <c:formatCode>General</c:formatCode>
                <c:ptCount val="3"/>
                <c:pt idx="0">
                  <c:v>0</c:v>
                </c:pt>
                <c:pt idx="1">
                  <c:v>0.50962605350371915</c:v>
                </c:pt>
                <c:pt idx="2">
                  <c:v>0.75533268002026954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453-474F-BCA3-1FD61E00EF60}"/>
            </c:ext>
          </c:extLst>
        </c:ser>
        <c:ser>
          <c:idx val="0"/>
          <c:order val="3"/>
          <c:tx>
            <c:strRef>
              <c:f>'experiment A'!$A$1</c:f>
              <c:strCache>
                <c:ptCount val="1"/>
                <c:pt idx="0">
                  <c:v>S/L 0.13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'experiment A'!$B$3:$B$15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130</c:v>
                </c:pt>
                <c:pt idx="12">
                  <c:v>140</c:v>
                </c:pt>
              </c:numCache>
            </c:numRef>
          </c:xVal>
          <c:yVal>
            <c:numRef>
              <c:f>'experiment A'!$C$3:$C$15</c:f>
              <c:numCache>
                <c:formatCode>General</c:formatCode>
                <c:ptCount val="13"/>
                <c:pt idx="0">
                  <c:v>0</c:v>
                </c:pt>
                <c:pt idx="1">
                  <c:v>4.8116122161521398E-2</c:v>
                </c:pt>
                <c:pt idx="2">
                  <c:v>0.10301571027498799</c:v>
                </c:pt>
                <c:pt idx="3">
                  <c:v>0.20009965217557946</c:v>
                </c:pt>
                <c:pt idx="4">
                  <c:v>0.33413949388193137</c:v>
                </c:pt>
                <c:pt idx="5">
                  <c:v>0.57378271719177987</c:v>
                </c:pt>
                <c:pt idx="6">
                  <c:v>0.73215110445546527</c:v>
                </c:pt>
                <c:pt idx="7">
                  <c:v>0.92782499544857855</c:v>
                </c:pt>
                <c:pt idx="8">
                  <c:v>1.1266743413442915</c:v>
                </c:pt>
                <c:pt idx="9">
                  <c:v>1.2576474147241563</c:v>
                </c:pt>
                <c:pt idx="10">
                  <c:v>1.3801856432424739</c:v>
                </c:pt>
                <c:pt idx="11">
                  <c:v>1.602259421442465</c:v>
                </c:pt>
                <c:pt idx="12">
                  <c:v>1.8206857657544209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453-474F-BCA3-1FD61E00EF60}"/>
            </c:ext>
          </c:extLst>
        </c:ser>
        <c:ser>
          <c:idx val="3"/>
          <c:order val="4"/>
          <c:tx>
            <c:strRef>
              <c:f>'experiment A'!$J$1</c:f>
              <c:strCache>
                <c:ptCount val="1"/>
                <c:pt idx="0">
                  <c:v>S/L 0.14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'experiment A'!$K$3:$K$5</c:f>
              <c:numCache>
                <c:formatCode>General</c:formatCode>
                <c:ptCount val="3"/>
                <c:pt idx="0">
                  <c:v>0</c:v>
                </c:pt>
                <c:pt idx="1">
                  <c:v>60</c:v>
                </c:pt>
                <c:pt idx="2">
                  <c:v>73</c:v>
                </c:pt>
              </c:numCache>
            </c:numRef>
          </c:xVal>
          <c:yVal>
            <c:numRef>
              <c:f>'experiment A'!$L$3:$L$5</c:f>
              <c:numCache>
                <c:formatCode>General</c:formatCode>
                <c:ptCount val="3"/>
                <c:pt idx="0">
                  <c:v>0</c:v>
                </c:pt>
                <c:pt idx="1">
                  <c:v>0.56356073263156492</c:v>
                </c:pt>
                <c:pt idx="2">
                  <c:v>0.71825642296504377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453-474F-BCA3-1FD61E00EF60}"/>
            </c:ext>
          </c:extLst>
        </c:ser>
        <c:ser>
          <c:idx val="1"/>
          <c:order val="5"/>
          <c:tx>
            <c:strRef>
              <c:f>'experiment A'!$D$1</c:f>
              <c:strCache>
                <c:ptCount val="1"/>
                <c:pt idx="0">
                  <c:v>S/L 0.2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'experiment A'!$E$3:$E$5</c:f>
              <c:numCache>
                <c:formatCode>General</c:formatCode>
                <c:ptCount val="3"/>
                <c:pt idx="0">
                  <c:v>0</c:v>
                </c:pt>
                <c:pt idx="1">
                  <c:v>60</c:v>
                </c:pt>
                <c:pt idx="2">
                  <c:v>73</c:v>
                </c:pt>
              </c:numCache>
            </c:numRef>
          </c:xVal>
          <c:yVal>
            <c:numRef>
              <c:f>'experiment A'!$F$3:$F$5</c:f>
              <c:numCache>
                <c:formatCode>General</c:formatCode>
                <c:ptCount val="3"/>
                <c:pt idx="0">
                  <c:v>0</c:v>
                </c:pt>
                <c:pt idx="1">
                  <c:v>0.36895699578172397</c:v>
                </c:pt>
                <c:pt idx="2">
                  <c:v>0.49742566632935992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453-474F-BCA3-1FD61E00E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356144"/>
        <c:axId val="423363344"/>
      </c:scatterChart>
      <c:valAx>
        <c:axId val="423356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time [minutes]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3363344"/>
        <c:crosses val="autoZero"/>
        <c:crossBetween val="midCat"/>
        <c:majorUnit val="20"/>
      </c:valAx>
      <c:valAx>
        <c:axId val="423363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area of bubles /area of initial crystals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3356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2870183598746988"/>
          <c:y val="8.8099546099050824E-2"/>
          <c:w val="0.14958153461696488"/>
          <c:h val="0.42844329271725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73341904578545"/>
          <c:y val="5.6546083913423868E-2"/>
          <c:w val="0.74525167020312577"/>
          <c:h val="0.7021088668264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'experiment B'!$A$1</c:f>
              <c:strCache>
                <c:ptCount val="1"/>
                <c:pt idx="0">
                  <c:v>S/L 0.07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'experiment B'!$B$3:$B$9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20</c:v>
                </c:pt>
              </c:numCache>
            </c:numRef>
          </c:xVal>
          <c:yVal>
            <c:numRef>
              <c:f>'experiment B'!$C$3:$C$9</c:f>
              <c:numCache>
                <c:formatCode>General</c:formatCode>
                <c:ptCount val="7"/>
                <c:pt idx="0">
                  <c:v>0</c:v>
                </c:pt>
                <c:pt idx="1">
                  <c:v>0.28319067182051894</c:v>
                </c:pt>
                <c:pt idx="2">
                  <c:v>1.5830212562945225</c:v>
                </c:pt>
                <c:pt idx="3">
                  <c:v>2.6801569675003272</c:v>
                </c:pt>
                <c:pt idx="4">
                  <c:v>2.957465421354196</c:v>
                </c:pt>
                <c:pt idx="5">
                  <c:v>3.3852080741986463</c:v>
                </c:pt>
                <c:pt idx="6">
                  <c:v>3.5318141706718014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B89-4335-8601-298AFF17BF0B}"/>
            </c:ext>
          </c:extLst>
        </c:ser>
        <c:ser>
          <c:idx val="1"/>
          <c:order val="1"/>
          <c:tx>
            <c:strRef>
              <c:f>'experiment B'!$D$1</c:f>
              <c:strCache>
                <c:ptCount val="1"/>
                <c:pt idx="0">
                  <c:v>S/L 0.14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'experiment B'!$E$3:$E$9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20</c:v>
                </c:pt>
              </c:numCache>
            </c:numRef>
          </c:xVal>
          <c:yVal>
            <c:numRef>
              <c:f>'experiment B'!$F$3:$F$9</c:f>
              <c:numCache>
                <c:formatCode>General</c:formatCode>
                <c:ptCount val="7"/>
                <c:pt idx="0">
                  <c:v>0</c:v>
                </c:pt>
                <c:pt idx="1">
                  <c:v>0.24593173652607808</c:v>
                </c:pt>
                <c:pt idx="2">
                  <c:v>1.6708523282269296</c:v>
                </c:pt>
                <c:pt idx="3">
                  <c:v>2.4726692181372014</c:v>
                </c:pt>
                <c:pt idx="4">
                  <c:v>2.9152305685530333</c:v>
                </c:pt>
                <c:pt idx="5">
                  <c:v>3.2601908021911292</c:v>
                </c:pt>
                <c:pt idx="6">
                  <c:v>3.368395798940381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B89-4335-8601-298AFF17BF0B}"/>
            </c:ext>
          </c:extLst>
        </c:ser>
        <c:ser>
          <c:idx val="2"/>
          <c:order val="2"/>
          <c:tx>
            <c:strRef>
              <c:f>'experiment B'!$G$1</c:f>
              <c:strCache>
                <c:ptCount val="1"/>
                <c:pt idx="0">
                  <c:v>S/L 0.22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'experiment B'!$H$3:$H$9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20</c:v>
                </c:pt>
              </c:numCache>
            </c:numRef>
          </c:xVal>
          <c:yVal>
            <c:numRef>
              <c:f>'experiment B'!$I$3:$I$9</c:f>
              <c:numCache>
                <c:formatCode>General</c:formatCode>
                <c:ptCount val="7"/>
                <c:pt idx="0">
                  <c:v>0</c:v>
                </c:pt>
                <c:pt idx="1">
                  <c:v>0.51674271816522643</c:v>
                </c:pt>
                <c:pt idx="2">
                  <c:v>1.152950143110024</c:v>
                </c:pt>
                <c:pt idx="3">
                  <c:v>1.4908635312682961</c:v>
                </c:pt>
                <c:pt idx="4">
                  <c:v>1.7137468090651058</c:v>
                </c:pt>
                <c:pt idx="5">
                  <c:v>1.8493979262909155</c:v>
                </c:pt>
                <c:pt idx="6">
                  <c:v>2.0455870731145271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B89-4335-8601-298AFF17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356144"/>
        <c:axId val="423363344"/>
      </c:scatterChart>
      <c:valAx>
        <c:axId val="423356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time [minutes]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3363344"/>
        <c:crosses val="autoZero"/>
        <c:crossBetween val="midCat"/>
      </c:valAx>
      <c:valAx>
        <c:axId val="423363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area of bubles /area of initial crystals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3356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44058654569537"/>
          <c:y val="8.0698909207244207E-2"/>
          <c:w val="0.14963501389283793"/>
          <c:h val="0.21410267548173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73341904578545"/>
          <c:y val="5.6546083913423868E-2"/>
          <c:w val="0.74525167020312577"/>
          <c:h val="0.7021088668264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'experiment D'!$G$1</c:f>
              <c:strCache>
                <c:ptCount val="1"/>
                <c:pt idx="0">
                  <c:v>S/L 0.18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'experiment D'!$E$3:$E$9</c:f>
              <c:numCache>
                <c:formatCode>General</c:formatCode>
                <c:ptCount val="7"/>
                <c:pt idx="0">
                  <c:v>0</c:v>
                </c:pt>
                <c:pt idx="1">
                  <c:v>15.333333333333334</c:v>
                </c:pt>
                <c:pt idx="2">
                  <c:v>25</c:v>
                </c:pt>
                <c:pt idx="3">
                  <c:v>35</c:v>
                </c:pt>
                <c:pt idx="4">
                  <c:v>45</c:v>
                </c:pt>
                <c:pt idx="5">
                  <c:v>55</c:v>
                </c:pt>
                <c:pt idx="6">
                  <c:v>61.666666666666664</c:v>
                </c:pt>
              </c:numCache>
            </c:numRef>
          </c:xVal>
          <c:yVal>
            <c:numRef>
              <c:f>'experiment D'!$F$3:$F$9</c:f>
              <c:numCache>
                <c:formatCode>General</c:formatCode>
                <c:ptCount val="7"/>
                <c:pt idx="0">
                  <c:v>0</c:v>
                </c:pt>
                <c:pt idx="1">
                  <c:v>6.7896603044594578E-2</c:v>
                </c:pt>
                <c:pt idx="2">
                  <c:v>0.13884063434803393</c:v>
                </c:pt>
                <c:pt idx="3">
                  <c:v>0.30984651359915633</c:v>
                </c:pt>
                <c:pt idx="4">
                  <c:v>0.7</c:v>
                </c:pt>
                <c:pt idx="5">
                  <c:v>1.1926421886781295</c:v>
                </c:pt>
                <c:pt idx="6">
                  <c:v>1.5021708383230581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0E-4A9D-AC58-CB6CBD52D311}"/>
            </c:ext>
          </c:extLst>
        </c:ser>
        <c:ser>
          <c:idx val="1"/>
          <c:order val="1"/>
          <c:tx>
            <c:strRef>
              <c:f>'experiment D'!$A$1</c:f>
              <c:strCache>
                <c:ptCount val="1"/>
                <c:pt idx="0">
                  <c:v>S/L 0.17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'experiment D'!$B$3:$B$9</c:f>
              <c:numCache>
                <c:formatCode>General</c:formatCode>
                <c:ptCount val="7"/>
                <c:pt idx="0">
                  <c:v>0</c:v>
                </c:pt>
                <c:pt idx="1">
                  <c:v>15.333333333333334</c:v>
                </c:pt>
                <c:pt idx="2">
                  <c:v>25</c:v>
                </c:pt>
                <c:pt idx="3">
                  <c:v>35</c:v>
                </c:pt>
                <c:pt idx="4">
                  <c:v>45</c:v>
                </c:pt>
                <c:pt idx="5">
                  <c:v>55</c:v>
                </c:pt>
                <c:pt idx="6">
                  <c:v>61.666666666666664</c:v>
                </c:pt>
              </c:numCache>
            </c:numRef>
          </c:xVal>
          <c:yVal>
            <c:numRef>
              <c:f>'experiment D'!$C$3:$C$9</c:f>
              <c:numCache>
                <c:formatCode>General</c:formatCode>
                <c:ptCount val="7"/>
                <c:pt idx="0">
                  <c:v>0</c:v>
                </c:pt>
                <c:pt idx="1">
                  <c:v>7.8776384309804746E-3</c:v>
                </c:pt>
                <c:pt idx="2">
                  <c:v>3.6870849751850933E-2</c:v>
                </c:pt>
                <c:pt idx="3">
                  <c:v>0.14320393723483149</c:v>
                </c:pt>
                <c:pt idx="4">
                  <c:v>0.53239364467020334</c:v>
                </c:pt>
                <c:pt idx="5">
                  <c:v>1.062412744622286</c:v>
                </c:pt>
                <c:pt idx="6">
                  <c:v>1.5521202409319914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B0E-4A9D-AC58-CB6CBD52D311}"/>
            </c:ext>
          </c:extLst>
        </c:ser>
        <c:ser>
          <c:idx val="2"/>
          <c:order val="2"/>
          <c:tx>
            <c:strRef>
              <c:f>'experiment D'!$G$1</c:f>
              <c:strCache>
                <c:ptCount val="1"/>
                <c:pt idx="0">
                  <c:v>S/L 0.18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'experiment D'!$H$3:$H$9</c:f>
              <c:numCache>
                <c:formatCode>General</c:formatCode>
                <c:ptCount val="7"/>
                <c:pt idx="0">
                  <c:v>0</c:v>
                </c:pt>
                <c:pt idx="1">
                  <c:v>15.333333333333334</c:v>
                </c:pt>
                <c:pt idx="2">
                  <c:v>25</c:v>
                </c:pt>
                <c:pt idx="3">
                  <c:v>35</c:v>
                </c:pt>
                <c:pt idx="4">
                  <c:v>45</c:v>
                </c:pt>
                <c:pt idx="5">
                  <c:v>55</c:v>
                </c:pt>
                <c:pt idx="6">
                  <c:v>61.666666666666664</c:v>
                </c:pt>
              </c:numCache>
            </c:numRef>
          </c:xVal>
          <c:yVal>
            <c:numRef>
              <c:f>'experiment D'!$I$3:$I$9</c:f>
              <c:numCache>
                <c:formatCode>General</c:formatCode>
                <c:ptCount val="7"/>
                <c:pt idx="0">
                  <c:v>0</c:v>
                </c:pt>
                <c:pt idx="1">
                  <c:v>2.2392558731637032E-2</c:v>
                </c:pt>
                <c:pt idx="2">
                  <c:v>6.7079969671290318E-2</c:v>
                </c:pt>
                <c:pt idx="3">
                  <c:v>0.19619961310484496</c:v>
                </c:pt>
                <c:pt idx="4">
                  <c:v>0.60066625643785831</c:v>
                </c:pt>
                <c:pt idx="5">
                  <c:v>0.97358824467678984</c:v>
                </c:pt>
                <c:pt idx="6">
                  <c:v>1.2593885196913608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B0E-4A9D-AC58-CB6CBD52D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356144"/>
        <c:axId val="423363344"/>
      </c:scatterChart>
      <c:valAx>
        <c:axId val="423356144"/>
        <c:scaling>
          <c:orientation val="minMax"/>
          <c:max val="16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time [minutes]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3363344"/>
        <c:crosses val="autoZero"/>
        <c:crossBetween val="midCat"/>
        <c:majorUnit val="20"/>
      </c:valAx>
      <c:valAx>
        <c:axId val="423363344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area of bubles /area of initial crystals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3356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1202148551173597"/>
          <c:y val="9.1818586168009586E-2"/>
          <c:w val="0.28082825483724405"/>
          <c:h val="0.21804728961444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73341904578545"/>
          <c:y val="5.6546083913423868E-2"/>
          <c:w val="0.74525167020312577"/>
          <c:h val="0.7021088668264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'experiment F'!$A$1</c:f>
              <c:strCache>
                <c:ptCount val="1"/>
                <c:pt idx="0">
                  <c:v>S/L 0.05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'experiment F'!$B$3:$B$8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13.666666666666664</c:v>
                </c:pt>
                <c:pt idx="3">
                  <c:v>20.333333333333336</c:v>
                </c:pt>
                <c:pt idx="4">
                  <c:v>27</c:v>
                </c:pt>
                <c:pt idx="5">
                  <c:v>32.666666666666671</c:v>
                </c:pt>
              </c:numCache>
            </c:numRef>
          </c:xVal>
          <c:yVal>
            <c:numRef>
              <c:f>'experiment F'!$C$3:$C$8</c:f>
              <c:numCache>
                <c:formatCode>General</c:formatCode>
                <c:ptCount val="6"/>
                <c:pt idx="0">
                  <c:v>0</c:v>
                </c:pt>
                <c:pt idx="1">
                  <c:v>0.15575136544395485</c:v>
                </c:pt>
                <c:pt idx="2">
                  <c:v>1.2671372704321568</c:v>
                </c:pt>
                <c:pt idx="3">
                  <c:v>2.5984165800372918</c:v>
                </c:pt>
                <c:pt idx="4">
                  <c:v>3.2201554378496113</c:v>
                </c:pt>
                <c:pt idx="5">
                  <c:v>3.463094566275597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D6-4D54-9651-7B0E9A6EAB33}"/>
            </c:ext>
          </c:extLst>
        </c:ser>
        <c:ser>
          <c:idx val="1"/>
          <c:order val="1"/>
          <c:tx>
            <c:strRef>
              <c:f>'experiment F'!$D$1</c:f>
              <c:strCache>
                <c:ptCount val="1"/>
                <c:pt idx="0">
                  <c:v>S/L 0.07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'experiment F'!$E$3:$E$8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13.666666666666664</c:v>
                </c:pt>
                <c:pt idx="3">
                  <c:v>20.333333333333336</c:v>
                </c:pt>
                <c:pt idx="4">
                  <c:v>27</c:v>
                </c:pt>
                <c:pt idx="5">
                  <c:v>32.666666666666671</c:v>
                </c:pt>
              </c:numCache>
            </c:numRef>
          </c:xVal>
          <c:yVal>
            <c:numRef>
              <c:f>'experiment F'!$F$3:$F$8</c:f>
              <c:numCache>
                <c:formatCode>General</c:formatCode>
                <c:ptCount val="6"/>
                <c:pt idx="0">
                  <c:v>0</c:v>
                </c:pt>
                <c:pt idx="1">
                  <c:v>0.28193462117027324</c:v>
                </c:pt>
                <c:pt idx="2">
                  <c:v>1.6629820211509316</c:v>
                </c:pt>
                <c:pt idx="3">
                  <c:v>2.4505385452367365</c:v>
                </c:pt>
                <c:pt idx="4">
                  <c:v>3.0988211395903784</c:v>
                </c:pt>
                <c:pt idx="5">
                  <c:v>3.4828218929916965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D6-4D54-9651-7B0E9A6EAB33}"/>
            </c:ext>
          </c:extLst>
        </c:ser>
        <c:ser>
          <c:idx val="2"/>
          <c:order val="2"/>
          <c:tx>
            <c:strRef>
              <c:f>'experiment F'!$G$1</c:f>
              <c:strCache>
                <c:ptCount val="1"/>
                <c:pt idx="0">
                  <c:v>S/L 0.05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'experiment F'!$H$3:$H$8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13.666666666666664</c:v>
                </c:pt>
                <c:pt idx="3">
                  <c:v>20.333333333333336</c:v>
                </c:pt>
                <c:pt idx="4">
                  <c:v>27</c:v>
                </c:pt>
                <c:pt idx="5">
                  <c:v>32.666666666666671</c:v>
                </c:pt>
              </c:numCache>
            </c:numRef>
          </c:xVal>
          <c:yVal>
            <c:numRef>
              <c:f>'experiment F'!$I$3:$I$8</c:f>
              <c:numCache>
                <c:formatCode>General</c:formatCode>
                <c:ptCount val="6"/>
                <c:pt idx="0">
                  <c:v>0</c:v>
                </c:pt>
                <c:pt idx="1">
                  <c:v>0.21633571649967817</c:v>
                </c:pt>
                <c:pt idx="2">
                  <c:v>1.4898404726716641</c:v>
                </c:pt>
                <c:pt idx="3">
                  <c:v>2.1533449143966052</c:v>
                </c:pt>
                <c:pt idx="4">
                  <c:v>2.7285064214578663</c:v>
                </c:pt>
                <c:pt idx="5">
                  <c:v>3.041173311018289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D6-4D54-9651-7B0E9A6E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356144"/>
        <c:axId val="423363344"/>
      </c:scatterChart>
      <c:valAx>
        <c:axId val="423356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time [minutes]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3363344"/>
        <c:crosses val="autoZero"/>
        <c:crossBetween val="midCat"/>
      </c:valAx>
      <c:valAx>
        <c:axId val="423363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area of bubles /area of initial crystals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3356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44058654569537"/>
          <c:y val="8.0698909207244207E-2"/>
          <c:w val="0.14990298490625634"/>
          <c:h val="0.213865129720593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142875</xdr:rowOff>
    </xdr:from>
    <xdr:to>
      <xdr:col>8</xdr:col>
      <xdr:colOff>443865</xdr:colOff>
      <xdr:row>36</xdr:row>
      <xdr:rowOff>132631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5C2E76-2BFC-4203-B4D3-52CEE175D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152400</xdr:rowOff>
    </xdr:from>
    <xdr:to>
      <xdr:col>8</xdr:col>
      <xdr:colOff>481965</xdr:colOff>
      <xdr:row>28</xdr:row>
      <xdr:rowOff>145966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DDD13C-C525-4279-BEDC-7480BC89A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114300</xdr:rowOff>
    </xdr:from>
    <xdr:to>
      <xdr:col>8</xdr:col>
      <xdr:colOff>451485</xdr:colOff>
      <xdr:row>28</xdr:row>
      <xdr:rowOff>96436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E43CE5-A205-442C-BA43-E21C7F837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601980</xdr:colOff>
      <xdr:row>3</xdr:row>
      <xdr:rowOff>0</xdr:rowOff>
    </xdr:from>
    <xdr:to>
      <xdr:col>18</xdr:col>
      <xdr:colOff>438150</xdr:colOff>
      <xdr:row>21</xdr:row>
      <xdr:rowOff>172636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4560B9-937F-4FD7-8384-649B3754B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675390</xdr:colOff>
      <xdr:row>8</xdr:row>
      <xdr:rowOff>77008</xdr:rowOff>
    </xdr:from>
    <xdr:to>
      <xdr:col>14</xdr:col>
      <xdr:colOff>417638</xdr:colOff>
      <xdr:row>11</xdr:row>
      <xdr:rowOff>115108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6CCFDB-727F-B5EB-9B0D-0B110D379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5238" y="1539432"/>
          <a:ext cx="1772324" cy="586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90399</xdr:colOff>
      <xdr:row>14</xdr:row>
      <xdr:rowOff>59633</xdr:rowOff>
    </xdr:from>
    <xdr:to>
      <xdr:col>8</xdr:col>
      <xdr:colOff>269336</xdr:colOff>
      <xdr:row>16</xdr:row>
      <xdr:rowOff>135928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D1AE8A-EF2F-04A1-D8C4-98CDD0B19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0551" y="2753572"/>
          <a:ext cx="1391209" cy="461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136603</xdr:colOff>
      <xdr:row>2</xdr:row>
      <xdr:rowOff>57729</xdr:rowOff>
    </xdr:from>
    <xdr:to>
      <xdr:col>23</xdr:col>
      <xdr:colOff>380443</xdr:colOff>
      <xdr:row>5</xdr:row>
      <xdr:rowOff>134697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4DA81C-734F-3534-B338-0F8372B3A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9936" y="442577"/>
          <a:ext cx="2062249" cy="654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202045</xdr:colOff>
      <xdr:row>13</xdr:row>
      <xdr:rowOff>67348</xdr:rowOff>
    </xdr:from>
    <xdr:to>
      <xdr:col>13</xdr:col>
      <xdr:colOff>61036</xdr:colOff>
      <xdr:row>16</xdr:row>
      <xdr:rowOff>144316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59B40E-34BF-48CF-A7D2-F3B5A0455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742" y="2568863"/>
          <a:ext cx="2062249" cy="654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RTM\Jenna\bubble\rate.xlsx" TargetMode="External"/><Relationship Id="rId1" Type="http://schemas.openxmlformats.org/officeDocument/2006/relationships/externalLinkPath" Target="file:///V:\RTM\Jenna\bubble\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aluation of SSA"/>
      <sheetName val="exp2bis"/>
      <sheetName val="exp6bis"/>
      <sheetName val="exp8"/>
      <sheetName val="exp1"/>
      <sheetName val="exp4"/>
      <sheetName val="exp3"/>
      <sheetName val="Sheet1"/>
    </sheetNames>
    <sheetDataSet>
      <sheetData sheetId="0"/>
      <sheetData sheetId="1"/>
      <sheetData sheetId="2"/>
      <sheetData sheetId="3"/>
      <sheetData sheetId="4"/>
      <sheetData sheetId="5">
        <row r="18">
          <cell r="M18">
            <v>2.3237123188405802E-12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0604-A88B-4EA7-9F7B-B37D6EE57313}">
  <dimension ref="A1:R15"/>
  <sheetViews>
    <sheetView tabSelected="1" workbookViewId="0">
      <selection activeCell="G6" sqref="G6"/>
    </sheetView>
  </sheetViews>
  <sheetFormatPr defaultRowHeight="15" x14ac:dyDescent="0.25"/>
  <cols>
    <col min="3" max="3" width="8.85546875" style="1"/>
    <col min="6" max="6" width="8.85546875" style="1"/>
    <col min="9" max="9" width="8.85546875" style="1"/>
    <col min="12" max="12" width="8.85546875" style="1"/>
    <col min="15" max="15" width="8.85546875" style="1"/>
  </cols>
  <sheetData>
    <row r="1" spans="1:18" x14ac:dyDescent="0.25">
      <c r="A1" t="s">
        <v>2</v>
      </c>
      <c r="B1" t="s">
        <v>0</v>
      </c>
      <c r="C1" s="1" t="s">
        <v>3</v>
      </c>
      <c r="D1" s="1" t="s">
        <v>4</v>
      </c>
      <c r="E1" t="s">
        <v>0</v>
      </c>
      <c r="F1" s="1" t="s">
        <v>3</v>
      </c>
      <c r="G1" t="s">
        <v>5</v>
      </c>
      <c r="H1" t="s">
        <v>0</v>
      </c>
      <c r="I1" s="1" t="s">
        <v>3</v>
      </c>
      <c r="J1" t="s">
        <v>6</v>
      </c>
      <c r="K1" t="s">
        <v>0</v>
      </c>
      <c r="L1" s="1" t="s">
        <v>3</v>
      </c>
      <c r="M1" t="s">
        <v>7</v>
      </c>
      <c r="N1" t="s">
        <v>0</v>
      </c>
      <c r="O1" s="1" t="s">
        <v>3</v>
      </c>
      <c r="P1" t="s">
        <v>14</v>
      </c>
      <c r="Q1" t="s">
        <v>0</v>
      </c>
      <c r="R1" s="1" t="s">
        <v>3</v>
      </c>
    </row>
    <row r="2" spans="1:18" x14ac:dyDescent="0.25">
      <c r="B2" t="s">
        <v>1</v>
      </c>
      <c r="E2" t="s">
        <v>1</v>
      </c>
      <c r="H2" t="s">
        <v>1</v>
      </c>
      <c r="K2" t="s">
        <v>1</v>
      </c>
      <c r="N2" t="s">
        <v>1</v>
      </c>
      <c r="Q2" t="s">
        <v>1</v>
      </c>
      <c r="R2" s="1"/>
    </row>
    <row r="3" spans="1:18" x14ac:dyDescent="0.25">
      <c r="B3">
        <v>0</v>
      </c>
      <c r="C3" s="1">
        <v>0</v>
      </c>
      <c r="E3">
        <v>0</v>
      </c>
      <c r="F3" s="1">
        <v>0</v>
      </c>
      <c r="H3">
        <v>0</v>
      </c>
      <c r="I3" s="1">
        <v>0</v>
      </c>
      <c r="K3">
        <v>0</v>
      </c>
      <c r="L3" s="1">
        <v>0</v>
      </c>
      <c r="N3">
        <v>0</v>
      </c>
      <c r="O3" s="1">
        <v>0</v>
      </c>
      <c r="Q3">
        <v>0</v>
      </c>
      <c r="R3" s="1">
        <v>0</v>
      </c>
    </row>
    <row r="4" spans="1:18" x14ac:dyDescent="0.25">
      <c r="B4">
        <v>20</v>
      </c>
      <c r="C4" s="1">
        <v>4.8116122161521398E-2</v>
      </c>
      <c r="E4">
        <v>60</v>
      </c>
      <c r="F4" s="1">
        <v>0.36895699578172397</v>
      </c>
      <c r="H4">
        <v>60</v>
      </c>
      <c r="I4" s="1">
        <v>0.53973939366369239</v>
      </c>
      <c r="K4">
        <v>60</v>
      </c>
      <c r="L4" s="1">
        <v>0.56356073263156492</v>
      </c>
      <c r="N4">
        <v>60</v>
      </c>
      <c r="O4" s="1">
        <v>0.50962605350371915</v>
      </c>
      <c r="Q4">
        <v>60</v>
      </c>
      <c r="R4" s="1">
        <v>0.6066503700349517</v>
      </c>
    </row>
    <row r="5" spans="1:18" x14ac:dyDescent="0.25">
      <c r="B5">
        <v>30</v>
      </c>
      <c r="C5" s="1">
        <v>0.10301571027498799</v>
      </c>
      <c r="E5">
        <v>73</v>
      </c>
      <c r="F5" s="1">
        <v>0.49742566632935992</v>
      </c>
      <c r="H5">
        <v>73</v>
      </c>
      <c r="I5" s="1">
        <v>0.78082818768700157</v>
      </c>
      <c r="K5">
        <v>73</v>
      </c>
      <c r="L5" s="1">
        <v>0.71825642296504377</v>
      </c>
      <c r="N5">
        <v>73</v>
      </c>
      <c r="O5" s="1">
        <v>0.75533268002026954</v>
      </c>
      <c r="Q5">
        <v>73</v>
      </c>
      <c r="R5" s="1">
        <v>0.92419766800152847</v>
      </c>
    </row>
    <row r="6" spans="1:18" x14ac:dyDescent="0.25">
      <c r="B6">
        <v>40</v>
      </c>
      <c r="C6" s="1">
        <v>0.20009965217557946</v>
      </c>
    </row>
    <row r="7" spans="1:18" x14ac:dyDescent="0.25">
      <c r="B7">
        <v>50</v>
      </c>
      <c r="C7" s="1">
        <v>0.33413949388193137</v>
      </c>
    </row>
    <row r="8" spans="1:18" x14ac:dyDescent="0.25">
      <c r="B8">
        <v>60</v>
      </c>
      <c r="C8" s="1">
        <v>0.57378271719177987</v>
      </c>
    </row>
    <row r="9" spans="1:18" x14ac:dyDescent="0.25">
      <c r="B9">
        <v>70</v>
      </c>
      <c r="C9" s="1">
        <v>0.73215110445546527</v>
      </c>
    </row>
    <row r="10" spans="1:18" x14ac:dyDescent="0.25">
      <c r="B10">
        <v>80</v>
      </c>
      <c r="C10" s="1">
        <v>0.92782499544857855</v>
      </c>
    </row>
    <row r="11" spans="1:18" x14ac:dyDescent="0.25">
      <c r="B11">
        <v>90</v>
      </c>
      <c r="C11" s="1">
        <v>1.1266743413442915</v>
      </c>
    </row>
    <row r="12" spans="1:18" x14ac:dyDescent="0.25">
      <c r="B12">
        <v>100</v>
      </c>
      <c r="C12" s="1">
        <v>1.2576474147241563</v>
      </c>
    </row>
    <row r="13" spans="1:18" x14ac:dyDescent="0.25">
      <c r="B13">
        <v>110</v>
      </c>
      <c r="C13" s="1">
        <v>1.3801856432424739</v>
      </c>
    </row>
    <row r="14" spans="1:18" x14ac:dyDescent="0.25">
      <c r="B14">
        <v>130</v>
      </c>
      <c r="C14" s="1">
        <v>1.602259421442465</v>
      </c>
    </row>
    <row r="15" spans="1:18" x14ac:dyDescent="0.25">
      <c r="B15">
        <v>140</v>
      </c>
      <c r="C15" s="1">
        <v>1.8206857657544209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5272-66A8-4F9F-9A08-FCCFB32A48F1}">
  <dimension ref="A1:M28"/>
  <sheetViews>
    <sheetView workbookViewId="0">
      <selection activeCell="N3" sqref="N3"/>
    </sheetView>
  </sheetViews>
  <sheetFormatPr defaultRowHeight="15" x14ac:dyDescent="0.25"/>
  <sheetData>
    <row r="1" spans="1:13" x14ac:dyDescent="0.25">
      <c r="A1" t="s">
        <v>8</v>
      </c>
      <c r="B1" t="s">
        <v>0</v>
      </c>
      <c r="C1" s="1" t="s">
        <v>3</v>
      </c>
      <c r="D1" t="s">
        <v>6</v>
      </c>
      <c r="E1" t="s">
        <v>0</v>
      </c>
      <c r="F1" s="1" t="s">
        <v>3</v>
      </c>
      <c r="G1" t="s">
        <v>9</v>
      </c>
      <c r="H1" t="s">
        <v>0</v>
      </c>
      <c r="I1" s="1" t="s">
        <v>3</v>
      </c>
      <c r="M1" t="s">
        <v>10</v>
      </c>
    </row>
    <row r="2" spans="1:13" x14ac:dyDescent="0.25">
      <c r="B2" t="s">
        <v>1</v>
      </c>
      <c r="C2" s="1"/>
      <c r="E2" t="s">
        <v>1</v>
      </c>
      <c r="F2" s="1"/>
      <c r="H2" t="s">
        <v>1</v>
      </c>
      <c r="I2" s="1"/>
    </row>
    <row r="3" spans="1:13" x14ac:dyDescent="0.25">
      <c r="B3">
        <v>0</v>
      </c>
      <c r="C3" s="1">
        <v>0</v>
      </c>
      <c r="E3">
        <v>0</v>
      </c>
      <c r="F3" s="1">
        <v>0</v>
      </c>
      <c r="H3">
        <v>0</v>
      </c>
      <c r="I3" s="1">
        <v>0</v>
      </c>
    </row>
    <row r="4" spans="1:13" x14ac:dyDescent="0.25">
      <c r="B4">
        <f>20*6/60</f>
        <v>2</v>
      </c>
      <c r="C4" s="1">
        <v>0.28319067182051894</v>
      </c>
      <c r="E4">
        <v>2</v>
      </c>
      <c r="F4" s="1">
        <v>0.24593173652607808</v>
      </c>
      <c r="H4">
        <v>2</v>
      </c>
      <c r="I4" s="1">
        <v>0.51674271816522643</v>
      </c>
    </row>
    <row r="5" spans="1:13" x14ac:dyDescent="0.25">
      <c r="B5">
        <f>12*20/60</f>
        <v>4</v>
      </c>
      <c r="C5" s="1">
        <v>1.5830212562945225</v>
      </c>
      <c r="E5">
        <v>4</v>
      </c>
      <c r="F5" s="1">
        <v>1.6708523282269296</v>
      </c>
      <c r="H5">
        <v>4</v>
      </c>
      <c r="I5" s="1">
        <v>1.152950143110024</v>
      </c>
    </row>
    <row r="6" spans="1:13" x14ac:dyDescent="0.25">
      <c r="B6">
        <f>18*20/60</f>
        <v>6</v>
      </c>
      <c r="C6" s="1">
        <v>2.6801569675003272</v>
      </c>
      <c r="E6">
        <v>6</v>
      </c>
      <c r="F6" s="1">
        <v>2.4726692181372014</v>
      </c>
      <c r="H6">
        <v>6</v>
      </c>
      <c r="I6" s="1">
        <v>1.4908635312682961</v>
      </c>
    </row>
    <row r="7" spans="1:13" x14ac:dyDescent="0.25">
      <c r="B7">
        <f>24*20/60</f>
        <v>8</v>
      </c>
      <c r="C7" s="1">
        <v>2.957465421354196</v>
      </c>
      <c r="E7">
        <v>8</v>
      </c>
      <c r="F7" s="1">
        <v>2.9152305685530333</v>
      </c>
      <c r="H7">
        <v>8</v>
      </c>
      <c r="I7" s="1">
        <v>1.7137468090651058</v>
      </c>
    </row>
    <row r="8" spans="1:13" x14ac:dyDescent="0.25">
      <c r="B8">
        <f>30*20/60</f>
        <v>10</v>
      </c>
      <c r="C8" s="1">
        <v>3.3852080741986463</v>
      </c>
      <c r="E8">
        <v>10</v>
      </c>
      <c r="F8" s="1">
        <v>3.2601908021911292</v>
      </c>
      <c r="H8">
        <v>10</v>
      </c>
      <c r="I8" s="1">
        <v>1.8493979262909155</v>
      </c>
    </row>
    <row r="9" spans="1:13" x14ac:dyDescent="0.25">
      <c r="B9">
        <f>60*20/60</f>
        <v>20</v>
      </c>
      <c r="C9" s="1">
        <v>3.5318141706718014</v>
      </c>
      <c r="E9">
        <v>20</v>
      </c>
      <c r="F9" s="1">
        <v>3.368395798940381</v>
      </c>
      <c r="H9">
        <v>20</v>
      </c>
      <c r="I9" s="1">
        <v>2.0455870731145271</v>
      </c>
    </row>
    <row r="10" spans="1:13" x14ac:dyDescent="0.25">
      <c r="C10" s="1"/>
    </row>
    <row r="11" spans="1:13" x14ac:dyDescent="0.25">
      <c r="C11" s="1"/>
    </row>
    <row r="12" spans="1:13" x14ac:dyDescent="0.25">
      <c r="C12" s="1"/>
    </row>
    <row r="13" spans="1:13" x14ac:dyDescent="0.25">
      <c r="C13" s="1"/>
    </row>
    <row r="14" spans="1:13" x14ac:dyDescent="0.25">
      <c r="C14" s="1"/>
    </row>
    <row r="15" spans="1:13" x14ac:dyDescent="0.25">
      <c r="C15" s="1"/>
    </row>
    <row r="16" spans="1:13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  <row r="25" spans="3:3" x14ac:dyDescent="0.25">
      <c r="C25" s="1"/>
    </row>
    <row r="26" spans="3:3" x14ac:dyDescent="0.25">
      <c r="C26" s="1"/>
    </row>
    <row r="27" spans="3:3" x14ac:dyDescent="0.25">
      <c r="C27" s="1"/>
    </row>
    <row r="28" spans="3:3" x14ac:dyDescent="0.25">
      <c r="C2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7407-52B3-4804-BAE0-BA98788CA052}">
  <dimension ref="A1:I9"/>
  <sheetViews>
    <sheetView workbookViewId="0">
      <selection activeCell="J17" sqref="J17"/>
    </sheetView>
  </sheetViews>
  <sheetFormatPr defaultRowHeight="15" x14ac:dyDescent="0.25"/>
  <sheetData>
    <row r="1" spans="1:9" x14ac:dyDescent="0.25">
      <c r="A1" t="s">
        <v>11</v>
      </c>
      <c r="B1" t="s">
        <v>0</v>
      </c>
      <c r="C1" s="1" t="s">
        <v>3</v>
      </c>
      <c r="D1" t="s">
        <v>12</v>
      </c>
      <c r="E1" t="s">
        <v>0</v>
      </c>
      <c r="F1" s="1" t="s">
        <v>3</v>
      </c>
      <c r="G1" t="s">
        <v>13</v>
      </c>
      <c r="H1" t="s">
        <v>0</v>
      </c>
      <c r="I1" s="1" t="s">
        <v>3</v>
      </c>
    </row>
    <row r="2" spans="1:9" x14ac:dyDescent="0.25">
      <c r="B2" t="s">
        <v>1</v>
      </c>
      <c r="C2" s="1"/>
      <c r="E2" t="s">
        <v>1</v>
      </c>
      <c r="F2" s="1"/>
      <c r="H2" t="s">
        <v>1</v>
      </c>
      <c r="I2" s="1"/>
    </row>
    <row r="3" spans="1:9" x14ac:dyDescent="0.25">
      <c r="B3">
        <v>0</v>
      </c>
      <c r="C3" s="1">
        <v>0</v>
      </c>
      <c r="E3">
        <v>0</v>
      </c>
      <c r="F3" s="1">
        <v>0</v>
      </c>
      <c r="H3">
        <v>0</v>
      </c>
      <c r="I3" s="1">
        <v>0</v>
      </c>
    </row>
    <row r="4" spans="1:9" x14ac:dyDescent="0.25">
      <c r="B4">
        <v>15.333333333333334</v>
      </c>
      <c r="C4" s="1">
        <v>7.8776384309804746E-3</v>
      </c>
      <c r="E4">
        <v>15.333333333333334</v>
      </c>
      <c r="F4" s="1">
        <v>6.7896603044594578E-2</v>
      </c>
      <c r="H4">
        <v>15.333333333333334</v>
      </c>
      <c r="I4" s="1">
        <v>2.2392558731637032E-2</v>
      </c>
    </row>
    <row r="5" spans="1:9" x14ac:dyDescent="0.25">
      <c r="B5">
        <v>25</v>
      </c>
      <c r="C5" s="1">
        <v>3.6870849751850933E-2</v>
      </c>
      <c r="E5">
        <v>25</v>
      </c>
      <c r="F5" s="1">
        <v>0.13884063434803393</v>
      </c>
      <c r="H5">
        <v>25</v>
      </c>
      <c r="I5" s="1">
        <v>6.7079969671290318E-2</v>
      </c>
    </row>
    <row r="6" spans="1:9" x14ac:dyDescent="0.25">
      <c r="B6">
        <v>35</v>
      </c>
      <c r="C6" s="1">
        <v>0.14320393723483149</v>
      </c>
      <c r="E6">
        <v>35</v>
      </c>
      <c r="F6" s="1">
        <v>0.30984651359915633</v>
      </c>
      <c r="H6">
        <v>35</v>
      </c>
      <c r="I6" s="1">
        <v>0.19619961310484496</v>
      </c>
    </row>
    <row r="7" spans="1:9" x14ac:dyDescent="0.25">
      <c r="B7">
        <v>45</v>
      </c>
      <c r="C7" s="1">
        <v>0.53239364467020334</v>
      </c>
      <c r="E7">
        <v>45</v>
      </c>
      <c r="F7" s="1">
        <v>0.7</v>
      </c>
      <c r="H7">
        <v>45</v>
      </c>
      <c r="I7" s="1">
        <v>0.60066625643785831</v>
      </c>
    </row>
    <row r="8" spans="1:9" x14ac:dyDescent="0.25">
      <c r="B8">
        <v>55</v>
      </c>
      <c r="C8" s="1">
        <v>1.062412744622286</v>
      </c>
      <c r="E8">
        <v>55</v>
      </c>
      <c r="F8" s="1">
        <v>1.1926421886781295</v>
      </c>
      <c r="H8">
        <v>55</v>
      </c>
      <c r="I8" s="1">
        <v>0.97358824467678984</v>
      </c>
    </row>
    <row r="9" spans="1:9" x14ac:dyDescent="0.25">
      <c r="B9">
        <v>61.666666666666664</v>
      </c>
      <c r="C9" s="1">
        <v>1.5521202409319914</v>
      </c>
      <c r="E9">
        <v>61.666666666666664</v>
      </c>
      <c r="F9" s="1">
        <v>1.5021708383230581</v>
      </c>
      <c r="H9">
        <v>61.666666666666664</v>
      </c>
      <c r="I9" s="1">
        <v>1.2593885196913608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C9330-7CC8-4357-A315-05C3B954B633}">
  <dimension ref="A1:L10"/>
  <sheetViews>
    <sheetView workbookViewId="0">
      <selection activeCell="H15" sqref="H15"/>
    </sheetView>
  </sheetViews>
  <sheetFormatPr defaultRowHeight="15" x14ac:dyDescent="0.25"/>
  <sheetData>
    <row r="1" spans="1:12" x14ac:dyDescent="0.25">
      <c r="A1" t="s">
        <v>14</v>
      </c>
      <c r="B1" t="s">
        <v>0</v>
      </c>
      <c r="C1" s="1" t="s">
        <v>3</v>
      </c>
      <c r="D1" t="s">
        <v>8</v>
      </c>
      <c r="E1" t="s">
        <v>0</v>
      </c>
      <c r="F1" s="1" t="s">
        <v>3</v>
      </c>
      <c r="G1" t="s">
        <v>14</v>
      </c>
      <c r="H1" t="s">
        <v>0</v>
      </c>
      <c r="I1" s="1" t="s">
        <v>3</v>
      </c>
      <c r="L1" s="1"/>
    </row>
    <row r="2" spans="1:12" x14ac:dyDescent="0.25">
      <c r="B2" t="s">
        <v>1</v>
      </c>
      <c r="C2" s="1"/>
      <c r="E2" t="s">
        <v>1</v>
      </c>
      <c r="F2" s="1"/>
      <c r="H2" t="s">
        <v>1</v>
      </c>
      <c r="I2" s="1"/>
      <c r="L2" s="1"/>
    </row>
    <row r="3" spans="1:12" x14ac:dyDescent="0.25">
      <c r="B3">
        <v>0</v>
      </c>
      <c r="C3" s="1">
        <v>0</v>
      </c>
      <c r="E3">
        <v>0</v>
      </c>
      <c r="F3" s="1">
        <v>0</v>
      </c>
      <c r="H3">
        <v>0</v>
      </c>
      <c r="I3" s="1">
        <v>0</v>
      </c>
      <c r="L3" s="1"/>
    </row>
    <row r="4" spans="1:12" x14ac:dyDescent="0.25">
      <c r="B4">
        <v>7</v>
      </c>
      <c r="C4" s="1">
        <v>0.15575136544395485</v>
      </c>
      <c r="E4">
        <v>7</v>
      </c>
      <c r="F4" s="1">
        <v>0.28193462117027324</v>
      </c>
      <c r="H4">
        <v>7</v>
      </c>
      <c r="I4" s="1">
        <v>0.21633571649967817</v>
      </c>
      <c r="L4" s="1"/>
    </row>
    <row r="5" spans="1:12" x14ac:dyDescent="0.25">
      <c r="B5">
        <v>13.666666666666664</v>
      </c>
      <c r="C5" s="1">
        <v>1.2671372704321568</v>
      </c>
      <c r="E5">
        <v>13.666666666666664</v>
      </c>
      <c r="F5" s="1">
        <v>1.6629820211509316</v>
      </c>
      <c r="H5">
        <v>13.666666666666664</v>
      </c>
      <c r="I5" s="1">
        <v>1.4898404726716641</v>
      </c>
      <c r="L5" s="1"/>
    </row>
    <row r="6" spans="1:12" x14ac:dyDescent="0.25">
      <c r="B6">
        <v>20.333333333333336</v>
      </c>
      <c r="C6" s="1">
        <v>2.5984165800372918</v>
      </c>
      <c r="E6">
        <v>20.333333333333336</v>
      </c>
      <c r="F6" s="1">
        <v>2.4505385452367365</v>
      </c>
      <c r="H6">
        <v>20.333333333333336</v>
      </c>
      <c r="I6" s="1">
        <v>2.1533449143966052</v>
      </c>
      <c r="L6" s="1"/>
    </row>
    <row r="7" spans="1:12" x14ac:dyDescent="0.25">
      <c r="B7">
        <v>27</v>
      </c>
      <c r="C7" s="1">
        <v>3.2201554378496113</v>
      </c>
      <c r="E7">
        <v>27</v>
      </c>
      <c r="F7" s="1">
        <v>3.0988211395903784</v>
      </c>
      <c r="H7">
        <v>27</v>
      </c>
      <c r="I7" s="1">
        <v>2.7285064214578663</v>
      </c>
      <c r="L7" s="1"/>
    </row>
    <row r="8" spans="1:12" x14ac:dyDescent="0.25">
      <c r="B8">
        <v>32.666666666666671</v>
      </c>
      <c r="C8" s="1">
        <v>3.463094566275597</v>
      </c>
      <c r="E8">
        <v>32.666666666666671</v>
      </c>
      <c r="F8" s="1">
        <v>3.4828218929916965</v>
      </c>
      <c r="H8">
        <v>32.666666666666671</v>
      </c>
      <c r="I8" s="1">
        <v>3.041173311018289</v>
      </c>
      <c r="L8" s="1"/>
    </row>
    <row r="9" spans="1:12" x14ac:dyDescent="0.25">
      <c r="C9" s="1"/>
      <c r="F9" s="1"/>
      <c r="I9" s="1"/>
      <c r="L9" s="1"/>
    </row>
    <row r="10" spans="1:12" x14ac:dyDescent="0.25">
      <c r="C10" s="1"/>
      <c r="F10" s="1"/>
      <c r="I10" s="1"/>
      <c r="L10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6DB87-B92B-4816-A237-72E24DAA41FA}">
  <dimension ref="A1:T54"/>
  <sheetViews>
    <sheetView zoomScale="99" workbookViewId="0">
      <selection activeCell="S24" sqref="S24"/>
    </sheetView>
  </sheetViews>
  <sheetFormatPr defaultRowHeight="15" x14ac:dyDescent="0.25"/>
  <cols>
    <col min="1" max="1" width="13.140625" customWidth="1"/>
    <col min="2" max="2" width="12.7109375" customWidth="1"/>
    <col min="3" max="3" width="8.7109375" customWidth="1"/>
    <col min="4" max="4" width="8.28515625" customWidth="1"/>
    <col min="11" max="12" width="12" bestFit="1" customWidth="1"/>
    <col min="19" max="19" width="12" bestFit="1" customWidth="1"/>
  </cols>
  <sheetData>
    <row r="1" spans="1:20" x14ac:dyDescent="0.25">
      <c r="A1" t="s">
        <v>15</v>
      </c>
      <c r="I1" t="s">
        <v>52</v>
      </c>
      <c r="J1" t="s">
        <v>26</v>
      </c>
      <c r="K1" t="s">
        <v>45</v>
      </c>
      <c r="L1" t="s">
        <v>27</v>
      </c>
      <c r="M1" t="s">
        <v>28</v>
      </c>
      <c r="O1" s="4" t="s">
        <v>29</v>
      </c>
      <c r="Q1" s="7" t="s">
        <v>46</v>
      </c>
      <c r="T1" t="s">
        <v>58</v>
      </c>
    </row>
    <row r="2" spans="1:20" x14ac:dyDescent="0.25">
      <c r="K2" t="s">
        <v>59</v>
      </c>
      <c r="M2" t="s">
        <v>34</v>
      </c>
      <c r="N2" t="s">
        <v>35</v>
      </c>
      <c r="O2" s="5">
        <v>1.7000000000000001E-4</v>
      </c>
      <c r="P2" t="s">
        <v>32</v>
      </c>
      <c r="Q2" s="8">
        <v>0.11</v>
      </c>
      <c r="S2">
        <f>10^-4.12</f>
        <v>7.5857757502918263E-5</v>
      </c>
    </row>
    <row r="3" spans="1:20" x14ac:dyDescent="0.25">
      <c r="A3" s="2" t="s">
        <v>16</v>
      </c>
      <c r="B3" s="2" t="s">
        <v>17</v>
      </c>
      <c r="C3" s="2" t="s">
        <v>17</v>
      </c>
      <c r="D3" s="2" t="s">
        <v>21</v>
      </c>
      <c r="E3" s="2" t="s">
        <v>20</v>
      </c>
      <c r="F3" s="2" t="s">
        <v>19</v>
      </c>
      <c r="H3" s="2" t="s">
        <v>48</v>
      </c>
      <c r="I3">
        <v>2</v>
      </c>
      <c r="J3">
        <v>0.01</v>
      </c>
      <c r="K3" s="5">
        <f>J3*L3</f>
        <v>2.3237123188405802E-13</v>
      </c>
      <c r="L3" s="5">
        <f>L4</f>
        <v>2.3237123188405802E-11</v>
      </c>
      <c r="M3" s="6">
        <f>K3/($O$4*$Q$4)*$O$2/$E$5</f>
        <v>1.5358310104696495E-3</v>
      </c>
      <c r="N3" s="5">
        <f>M3*0.001</f>
        <v>1.5358310104696495E-6</v>
      </c>
      <c r="O3" t="s">
        <v>30</v>
      </c>
      <c r="Q3" s="8" t="s">
        <v>47</v>
      </c>
      <c r="T3" s="5">
        <f>J3*$S$2</f>
        <v>7.5857757502918261E-7</v>
      </c>
    </row>
    <row r="4" spans="1:20" x14ac:dyDescent="0.25">
      <c r="A4" s="2" t="s">
        <v>24</v>
      </c>
      <c r="B4" s="2" t="s">
        <v>18</v>
      </c>
      <c r="C4" s="2" t="s">
        <v>18</v>
      </c>
      <c r="D4" s="2" t="s">
        <v>22</v>
      </c>
      <c r="E4" s="2" t="s">
        <v>23</v>
      </c>
      <c r="F4" s="2"/>
      <c r="H4" s="2" t="s">
        <v>49</v>
      </c>
      <c r="I4">
        <v>1</v>
      </c>
      <c r="J4">
        <v>0.1</v>
      </c>
      <c r="K4" s="10">
        <f>[1]exp4!$M$18</f>
        <v>2.3237123188405802E-12</v>
      </c>
      <c r="L4" s="5">
        <f>K4/J4</f>
        <v>2.3237123188405802E-11</v>
      </c>
      <c r="M4" s="6">
        <f>K4/($O$4*$Q$4)*$O$2/$E$5</f>
        <v>1.5358310104696495E-2</v>
      </c>
      <c r="N4" s="5">
        <f>M4*0.001</f>
        <v>1.5358310104696493E-5</v>
      </c>
      <c r="O4">
        <f>170*170*10*0.000000000000000001</f>
        <v>2.8900000000000003E-13</v>
      </c>
      <c r="P4" t="s">
        <v>31</v>
      </c>
      <c r="Q4" s="9">
        <f>1-Q2</f>
        <v>0.89</v>
      </c>
      <c r="T4" s="5">
        <f>J4*$S$2</f>
        <v>7.5857757502918263E-6</v>
      </c>
    </row>
    <row r="5" spans="1:20" x14ac:dyDescent="0.25">
      <c r="A5" s="2">
        <f>170*0.000001</f>
        <v>1.6999999999999999E-4</v>
      </c>
      <c r="B5" s="2">
        <v>300</v>
      </c>
      <c r="C5" s="3">
        <f>B5*0.000000001/60</f>
        <v>5.0000000000000009E-9</v>
      </c>
      <c r="D5" s="3">
        <f>5*0.001*10*0.000001</f>
        <v>4.9999999999999998E-8</v>
      </c>
      <c r="E5" s="3">
        <f>C5/D5</f>
        <v>0.10000000000000002</v>
      </c>
      <c r="F5" s="3">
        <f>A5*E5/0.000000001</f>
        <v>17000.000000000004</v>
      </c>
      <c r="H5" s="2" t="s">
        <v>50</v>
      </c>
      <c r="I5">
        <v>0</v>
      </c>
      <c r="J5">
        <v>1</v>
      </c>
      <c r="K5" s="5">
        <f>J5*L5</f>
        <v>2.3237123188405802E-11</v>
      </c>
      <c r="L5" s="5">
        <f>L4</f>
        <v>2.3237123188405802E-11</v>
      </c>
      <c r="M5" s="6">
        <f>K5/($O$4*$Q$4)*$O$2/$E$5</f>
        <v>0.15358310104696496</v>
      </c>
      <c r="N5" s="5">
        <f>M5*0.001</f>
        <v>1.5358310104696495E-4</v>
      </c>
      <c r="T5" s="5">
        <f>J5*$S$2</f>
        <v>7.5857757502918263E-5</v>
      </c>
    </row>
    <row r="6" spans="1:20" x14ac:dyDescent="0.25">
      <c r="A6" s="2">
        <f>170*0.000001</f>
        <v>1.6999999999999999E-4</v>
      </c>
      <c r="B6" s="2">
        <v>1000</v>
      </c>
      <c r="C6" s="3">
        <f>B6*0.000000001/60</f>
        <v>1.666666666666667E-8</v>
      </c>
      <c r="D6" s="3">
        <f>5*0.001*10*0.000001</f>
        <v>4.9999999999999998E-8</v>
      </c>
      <c r="E6" s="3">
        <f>C6/D6</f>
        <v>0.33333333333333343</v>
      </c>
      <c r="F6" s="3">
        <f>A6*E6/0.000000001</f>
        <v>56666.666666666672</v>
      </c>
      <c r="H6" s="2" t="s">
        <v>51</v>
      </c>
      <c r="I6">
        <v>1</v>
      </c>
      <c r="J6">
        <v>0.1</v>
      </c>
      <c r="K6" s="5">
        <f>[1]exp4!$M$18</f>
        <v>2.3237123188405802E-12</v>
      </c>
      <c r="L6" s="5">
        <f>K6/J6</f>
        <v>2.3237123188405802E-11</v>
      </c>
      <c r="M6" s="6">
        <f>K6/($O$4*$Q$9)*$O$2/$E$5</f>
        <v>5.4675583972719523E-2</v>
      </c>
      <c r="N6" s="5">
        <f>M6*0.001</f>
        <v>5.4675583972719527E-5</v>
      </c>
      <c r="Q6" s="7" t="s">
        <v>46</v>
      </c>
      <c r="T6" s="5">
        <f>J6*$S$2</f>
        <v>7.5857757502918263E-6</v>
      </c>
    </row>
    <row r="7" spans="1:20" x14ac:dyDescent="0.25">
      <c r="H7" s="2" t="s">
        <v>53</v>
      </c>
      <c r="I7">
        <v>1</v>
      </c>
      <c r="J7">
        <v>0.1</v>
      </c>
      <c r="K7" s="10">
        <v>1.9226231884058001E-11</v>
      </c>
      <c r="L7" s="5">
        <f>K7/J7</f>
        <v>1.9226231884058001E-10</v>
      </c>
      <c r="M7" s="6">
        <f>K7/($O$4*$Q$4)*$O$2/$E$6</f>
        <v>3.812207247334698E-2</v>
      </c>
      <c r="N7" s="5">
        <f>M7*0.001</f>
        <v>3.8122072473346984E-5</v>
      </c>
      <c r="O7">
        <f>170*170*10*0.000000000000000001</f>
        <v>2.8900000000000003E-13</v>
      </c>
      <c r="Q7" s="8">
        <v>0.75</v>
      </c>
      <c r="T7" s="5">
        <f>J7*$S$2</f>
        <v>7.5857757502918263E-6</v>
      </c>
    </row>
    <row r="8" spans="1:20" x14ac:dyDescent="0.25">
      <c r="A8" t="s">
        <v>25</v>
      </c>
      <c r="Q8" s="8" t="s">
        <v>47</v>
      </c>
    </row>
    <row r="9" spans="1:20" x14ac:dyDescent="0.25">
      <c r="Q9" s="9">
        <f>1-Q7</f>
        <v>0.25</v>
      </c>
    </row>
    <row r="11" spans="1:20" x14ac:dyDescent="0.25">
      <c r="Q11" s="7" t="s">
        <v>46</v>
      </c>
    </row>
    <row r="12" spans="1:20" x14ac:dyDescent="0.25">
      <c r="Q12" s="8">
        <v>0.18</v>
      </c>
    </row>
    <row r="13" spans="1:20" x14ac:dyDescent="0.25">
      <c r="Q13" s="8" t="s">
        <v>47</v>
      </c>
    </row>
    <row r="14" spans="1:20" x14ac:dyDescent="0.25">
      <c r="Q14" s="9">
        <f>1-Q12</f>
        <v>0.82000000000000006</v>
      </c>
    </row>
    <row r="18" spans="1:15" x14ac:dyDescent="0.25">
      <c r="A18" t="s">
        <v>39</v>
      </c>
      <c r="B18">
        <v>-9.9700000000000006</v>
      </c>
      <c r="F18" t="s">
        <v>55</v>
      </c>
      <c r="K18" t="s">
        <v>60</v>
      </c>
    </row>
    <row r="19" spans="1:15" x14ac:dyDescent="0.25">
      <c r="F19" t="s">
        <v>56</v>
      </c>
      <c r="H19" t="s">
        <v>57</v>
      </c>
      <c r="I19" s="5">
        <v>1.5E-11</v>
      </c>
    </row>
    <row r="20" spans="1:15" x14ac:dyDescent="0.25">
      <c r="A20" t="s">
        <v>33</v>
      </c>
      <c r="C20" t="s">
        <v>38</v>
      </c>
      <c r="O20" s="13"/>
    </row>
    <row r="21" spans="1:15" x14ac:dyDescent="0.25">
      <c r="A21" t="s">
        <v>36</v>
      </c>
      <c r="B21" s="5">
        <v>3.7998896000000002E-6</v>
      </c>
      <c r="C21" s="11">
        <v>-6.1283000000000003</v>
      </c>
      <c r="D21">
        <v>0.19390323000000001</v>
      </c>
      <c r="E21" s="5"/>
      <c r="O21" s="13"/>
    </row>
    <row r="22" spans="1:15" x14ac:dyDescent="0.25">
      <c r="A22" t="s">
        <v>37</v>
      </c>
      <c r="B22" s="5">
        <v>0.13845741</v>
      </c>
      <c r="C22" s="11">
        <v>-1.5028029000000001</v>
      </c>
      <c r="D22">
        <v>0.22465594</v>
      </c>
      <c r="E22" s="5"/>
      <c r="O22" s="13"/>
    </row>
    <row r="23" spans="1:15" x14ac:dyDescent="0.25">
      <c r="C23" s="12">
        <f>C21+C22-$B$18</f>
        <v>2.3388971000000005</v>
      </c>
      <c r="F23" s="5">
        <f>$I$19*(1-10^C23)^2</f>
        <v>7.0777627105112164E-7</v>
      </c>
      <c r="K23" s="5">
        <v>7.6000000000000001E-6</v>
      </c>
      <c r="M23" s="13">
        <f>(K23-F23)/F23</f>
        <v>9.7378564538667085</v>
      </c>
      <c r="O23" s="13">
        <f>F23/K23</f>
        <v>9.3128456717252853E-2</v>
      </c>
    </row>
    <row r="24" spans="1:15" x14ac:dyDescent="0.25">
      <c r="C24" s="11"/>
      <c r="O24" s="13"/>
    </row>
    <row r="25" spans="1:15" x14ac:dyDescent="0.25">
      <c r="A25" t="s">
        <v>40</v>
      </c>
      <c r="C25" s="11" t="s">
        <v>38</v>
      </c>
      <c r="O25" s="13"/>
    </row>
    <row r="26" spans="1:15" x14ac:dyDescent="0.25">
      <c r="A26" t="s">
        <v>36</v>
      </c>
      <c r="B26" s="5">
        <v>1.2261103E-4</v>
      </c>
      <c r="C26" s="11">
        <v>-4.6814042999999996</v>
      </c>
      <c r="D26">
        <v>0.16474615000000001</v>
      </c>
      <c r="E26" s="5"/>
      <c r="O26" s="13"/>
    </row>
    <row r="27" spans="1:15" x14ac:dyDescent="0.25">
      <c r="A27" t="s">
        <v>37</v>
      </c>
      <c r="B27" s="5">
        <v>1.5040183E-2</v>
      </c>
      <c r="C27" s="11">
        <v>-2.5090403999999999</v>
      </c>
      <c r="D27">
        <v>0.19974647000000001</v>
      </c>
      <c r="E27" s="5"/>
      <c r="O27" s="13"/>
    </row>
    <row r="28" spans="1:15" x14ac:dyDescent="0.25">
      <c r="C28" s="12">
        <f>C26+C27-$B$18</f>
        <v>2.7795553000000011</v>
      </c>
      <c r="F28" s="5">
        <f>$I$19*(1-10^C28)^2</f>
        <v>5.4169856294580536E-6</v>
      </c>
      <c r="K28" s="5">
        <v>7.6000000000000004E-5</v>
      </c>
      <c r="M28" s="13">
        <f>(K28-F28)/F28</f>
        <v>13.029943071420604</v>
      </c>
      <c r="O28" s="13">
        <f>F28/K28</f>
        <v>7.1276126703395434E-2</v>
      </c>
    </row>
    <row r="29" spans="1:15" x14ac:dyDescent="0.25">
      <c r="C29" s="11"/>
      <c r="O29" s="13"/>
    </row>
    <row r="30" spans="1:15" x14ac:dyDescent="0.25">
      <c r="A30" t="s">
        <v>41</v>
      </c>
      <c r="C30" s="11"/>
      <c r="O30" s="13"/>
    </row>
    <row r="31" spans="1:15" x14ac:dyDescent="0.25">
      <c r="A31" t="s">
        <v>36</v>
      </c>
      <c r="B31" s="5">
        <v>3.0338912E-7</v>
      </c>
      <c r="C31" s="11">
        <v>-7.2277832999999996</v>
      </c>
      <c r="D31">
        <v>0.19370274000000001</v>
      </c>
      <c r="E31" s="5"/>
      <c r="O31" s="13"/>
    </row>
    <row r="32" spans="1:15" x14ac:dyDescent="0.25">
      <c r="A32" t="s">
        <v>37</v>
      </c>
      <c r="B32">
        <v>0.18574508000000001</v>
      </c>
      <c r="C32" s="11">
        <v>-1.3768604</v>
      </c>
      <c r="D32">
        <v>0.22447631000000001</v>
      </c>
      <c r="O32" s="13"/>
    </row>
    <row r="33" spans="1:15" x14ac:dyDescent="0.25">
      <c r="C33" s="12">
        <f>C31+C32-$B$18</f>
        <v>1.3653563000000002</v>
      </c>
      <c r="F33" s="5">
        <f>$I$19*(1-10^C33)^2</f>
        <v>7.3879164063673307E-9</v>
      </c>
      <c r="K33" s="5">
        <v>7.6000000000000003E-7</v>
      </c>
      <c r="M33" s="13">
        <f>(K33-F33)/F33</f>
        <v>101.8706820971862</v>
      </c>
      <c r="O33" s="13">
        <f>F33/K33</f>
        <v>9.7209426399570142E-3</v>
      </c>
    </row>
    <row r="34" spans="1:15" x14ac:dyDescent="0.25">
      <c r="C34" s="11"/>
      <c r="O34" s="13"/>
    </row>
    <row r="35" spans="1:15" x14ac:dyDescent="0.25">
      <c r="A35" t="s">
        <v>42</v>
      </c>
      <c r="C35" s="11"/>
      <c r="O35" s="13"/>
    </row>
    <row r="36" spans="1:15" x14ac:dyDescent="0.25">
      <c r="A36" t="s">
        <v>36</v>
      </c>
      <c r="B36" s="5">
        <v>6.4899870999999999E-6</v>
      </c>
      <c r="C36" s="11">
        <v>-5.767976</v>
      </c>
      <c r="D36">
        <v>0.26104400999999999</v>
      </c>
      <c r="E36" s="5"/>
      <c r="O36" s="13"/>
    </row>
    <row r="37" spans="1:15" x14ac:dyDescent="0.25">
      <c r="A37" t="s">
        <v>37</v>
      </c>
      <c r="B37">
        <v>3.6320427000000002E-2</v>
      </c>
      <c r="C37" s="11">
        <v>-1.9789946</v>
      </c>
      <c r="D37">
        <v>0.28694500000000001</v>
      </c>
      <c r="O37" s="13"/>
    </row>
    <row r="38" spans="1:15" x14ac:dyDescent="0.25">
      <c r="C38" s="12">
        <f>C36+C37-$B$18</f>
        <v>2.2230294000000006</v>
      </c>
      <c r="F38" s="5">
        <f>$I$19*(1-10^C38)^2</f>
        <v>4.1393968200797034E-7</v>
      </c>
      <c r="K38" s="5">
        <v>7.6000000000000001E-6</v>
      </c>
      <c r="M38" s="13">
        <f>(K38-F38)/F38</f>
        <v>17.360162918262237</v>
      </c>
      <c r="O38" s="13">
        <f>F38/K38</f>
        <v>5.4465747632627674E-2</v>
      </c>
    </row>
    <row r="39" spans="1:15" x14ac:dyDescent="0.25">
      <c r="C39" s="11"/>
      <c r="O39" s="13"/>
    </row>
    <row r="40" spans="1:15" x14ac:dyDescent="0.25">
      <c r="A40" t="s">
        <v>43</v>
      </c>
      <c r="C40" s="11"/>
      <c r="O40" s="13"/>
    </row>
    <row r="41" spans="1:15" x14ac:dyDescent="0.25">
      <c r="A41" t="s">
        <v>36</v>
      </c>
      <c r="B41" s="5">
        <v>1.3485477E-5</v>
      </c>
      <c r="C41" s="11">
        <v>-5.3209296000000004</v>
      </c>
      <c r="D41">
        <v>0.35274115</v>
      </c>
      <c r="E41" s="5"/>
      <c r="O41" s="13"/>
    </row>
    <row r="42" spans="1:15" x14ac:dyDescent="0.25">
      <c r="A42" t="s">
        <v>37</v>
      </c>
      <c r="B42">
        <v>2.1438703000000001E-3</v>
      </c>
      <c r="C42" s="11">
        <v>-3.0951461999999998</v>
      </c>
      <c r="D42">
        <v>0.37317920999999998</v>
      </c>
      <c r="O42" s="13"/>
    </row>
    <row r="43" spans="1:15" x14ac:dyDescent="0.25">
      <c r="C43" s="12">
        <f>C41+C42-$B$18</f>
        <v>1.5539242000000009</v>
      </c>
      <c r="F43" s="5">
        <f>$I$19*(1-10^C43)^2</f>
        <v>1.816914370244546E-8</v>
      </c>
      <c r="K43" s="5">
        <v>7.6000000000000001E-6</v>
      </c>
      <c r="M43" s="13">
        <f>(K43-F43)/F43</f>
        <v>417.29158954679212</v>
      </c>
      <c r="O43" s="14">
        <f>F43/K43</f>
        <v>2.3906768029533501E-3</v>
      </c>
    </row>
    <row r="44" spans="1:15" x14ac:dyDescent="0.25">
      <c r="C44" s="11"/>
      <c r="O44" s="13"/>
    </row>
    <row r="45" spans="1:15" x14ac:dyDescent="0.25">
      <c r="A45" t="s">
        <v>44</v>
      </c>
      <c r="C45" s="11"/>
      <c r="O45" s="13"/>
    </row>
    <row r="46" spans="1:15" x14ac:dyDescent="0.25">
      <c r="A46" t="s">
        <v>36</v>
      </c>
      <c r="B46" s="5">
        <v>9.3999893999999995E-6</v>
      </c>
      <c r="C46" s="11">
        <v>-5.7349224000000003</v>
      </c>
      <c r="D46">
        <v>0.19390238000000001</v>
      </c>
      <c r="E46" s="5"/>
      <c r="O46" s="13"/>
    </row>
    <row r="47" spans="1:15" x14ac:dyDescent="0.25">
      <c r="A47" t="s">
        <v>37</v>
      </c>
      <c r="B47">
        <v>0.13846839999999999</v>
      </c>
      <c r="C47" s="11">
        <v>-1.5027683999999999</v>
      </c>
      <c r="D47">
        <v>0.22465518000000001</v>
      </c>
      <c r="O47" s="13"/>
    </row>
    <row r="48" spans="1:15" x14ac:dyDescent="0.25">
      <c r="C48" s="12">
        <f>C46+C47-$B$18</f>
        <v>2.7323092000000004</v>
      </c>
      <c r="F48" s="5">
        <f>$I$19*(1-10^C48)^2</f>
        <v>4.3561151958000411E-6</v>
      </c>
      <c r="K48" s="5">
        <v>7.6000000000000001E-6</v>
      </c>
      <c r="M48" s="13">
        <f>(K48-F48)/F48</f>
        <v>0.74467378808704565</v>
      </c>
      <c r="O48" s="13">
        <f>F48/K48</f>
        <v>0.57317305207895275</v>
      </c>
    </row>
    <row r="49" spans="1:15" x14ac:dyDescent="0.25">
      <c r="C49" s="11"/>
      <c r="O49" s="13"/>
    </row>
    <row r="50" spans="1:15" x14ac:dyDescent="0.25">
      <c r="A50" t="s">
        <v>54</v>
      </c>
      <c r="C50" s="11"/>
      <c r="O50" s="13"/>
    </row>
    <row r="51" spans="1:15" x14ac:dyDescent="0.25">
      <c r="A51" t="s">
        <v>36</v>
      </c>
      <c r="B51" s="5">
        <v>1.3494555E-5</v>
      </c>
      <c r="C51" s="11">
        <v>-5.5778794999999999</v>
      </c>
      <c r="D51">
        <v>0.19390170000000001</v>
      </c>
      <c r="O51" s="13"/>
    </row>
    <row r="52" spans="1:15" x14ac:dyDescent="0.25">
      <c r="A52" t="s">
        <v>37</v>
      </c>
      <c r="B52">
        <v>0.13847683</v>
      </c>
      <c r="C52" s="11">
        <v>-1.5027432000000001</v>
      </c>
      <c r="D52">
        <v>0.22465456</v>
      </c>
      <c r="O52" s="13"/>
    </row>
    <row r="53" spans="1:15" x14ac:dyDescent="0.25">
      <c r="C53" s="12">
        <f>C51+C52-$B$18</f>
        <v>2.8893773000000005</v>
      </c>
      <c r="F53" s="5">
        <f>$I$19*(1-10^C53)^2</f>
        <v>8.9892730162869138E-6</v>
      </c>
      <c r="K53" s="5">
        <v>7.6000000000000001E-6</v>
      </c>
      <c r="M53" s="13">
        <f>(K53-F53)/F53</f>
        <v>-0.15454787208818843</v>
      </c>
      <c r="O53" s="13">
        <f>F53/K53</f>
        <v>1.1827990810903835</v>
      </c>
    </row>
    <row r="54" spans="1:15" x14ac:dyDescent="0.25">
      <c r="C54" s="12"/>
      <c r="O54" s="1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experiment A</vt:lpstr>
      <vt:lpstr>experiment B</vt:lpstr>
      <vt:lpstr>experiment D</vt:lpstr>
      <vt:lpstr>experiment F</vt:lpstr>
      <vt:lpstr>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Poonoosamy, Jenna</dc:creator>
  <cp:lastModifiedBy>Poonoosamy, Jenna</cp:lastModifiedBy>
  <dcterms:created xsi:type="dcterms:W3CDTF">2025-03-11T12:25:29Z</dcterms:created>
  <dcterms:modified xsi:type="dcterms:W3CDTF">2025-07-03T15:35:33Z</dcterms:modified>
</cp:coreProperties>
</file>