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NTNU\2022\WRITINGS\KAPPA\Data\"/>
    </mc:Choice>
  </mc:AlternateContent>
  <xr:revisionPtr revIDLastSave="0" documentId="13_ncr:1_{442CD232-3716-4832-A32A-63FC524B48DA}" xr6:coauthVersionLast="47" xr6:coauthVersionMax="47" xr10:uidLastSave="{00000000-0000-0000-0000-000000000000}"/>
  <bookViews>
    <workbookView xWindow="-120" yWindow="-120" windowWidth="38640" windowHeight="21240" activeTab="3" xr2:uid="{37EE3B75-9D17-41CD-905D-FAA2B13A8D09}"/>
  </bookViews>
  <sheets>
    <sheet name="ABFA" sheetId="1" r:id="rId1"/>
    <sheet name="ABFA %" sheetId="2" r:id="rId2"/>
    <sheet name="ABFA TABLE" sheetId="3" r:id="rId3"/>
    <sheet name="FREE SHS POLICY COSTS" sheetId="4" r:id="rId4"/>
  </sheets>
  <definedNames>
    <definedName name="_Hlk36634468" localSheetId="2">'ABFA TABLE'!$Q$69</definedName>
    <definedName name="_Hlk37323418" localSheetId="2">'ABFA TABLE'!$Q$70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H10" i="4" l="1"/>
  <c r="AG10" i="4"/>
  <c r="AG7" i="4"/>
  <c r="AH4" i="4"/>
  <c r="AH5" i="4"/>
  <c r="AH6" i="4"/>
  <c r="AH7" i="4"/>
  <c r="AH13" i="4" s="1"/>
  <c r="AH12" i="4"/>
  <c r="AH3" i="4"/>
  <c r="AG3" i="4"/>
  <c r="AG4" i="4"/>
  <c r="AG5" i="4"/>
  <c r="AG6" i="4"/>
  <c r="AG12" i="4"/>
  <c r="AK22" i="4"/>
  <c r="AM3" i="4"/>
  <c r="AK12" i="4"/>
  <c r="AK14" i="4"/>
  <c r="AK8" i="4"/>
  <c r="AL8" i="4" s="1"/>
  <c r="AK7" i="4"/>
  <c r="AL7" i="4" s="1"/>
  <c r="AK4" i="4"/>
  <c r="AK3" i="4"/>
  <c r="AL3" i="4" s="1"/>
  <c r="AI14" i="4"/>
  <c r="AI12" i="4"/>
  <c r="AJ12" i="4" s="1"/>
  <c r="AI6" i="4"/>
  <c r="AJ6" i="4" s="1"/>
  <c r="AI5" i="4"/>
  <c r="AJ5" i="4" s="1"/>
  <c r="AI4" i="4"/>
  <c r="AJ4" i="4" s="1"/>
  <c r="AI3" i="4"/>
  <c r="AJ3" i="4" s="1"/>
  <c r="AM4" i="4"/>
  <c r="AM9" i="4"/>
  <c r="AM10" i="4"/>
  <c r="AM12" i="4"/>
  <c r="AM14" i="4"/>
  <c r="AG14" i="4"/>
  <c r="AF11" i="4"/>
  <c r="AF13" i="4" s="1"/>
  <c r="AN10" i="4" s="1"/>
  <c r="T21" i="4"/>
  <c r="T22" i="4"/>
  <c r="T24" i="4"/>
  <c r="AE11" i="4"/>
  <c r="E22" i="2"/>
  <c r="E20" i="2"/>
  <c r="AD11" i="4"/>
  <c r="AD13" i="4" s="1"/>
  <c r="AC11" i="4"/>
  <c r="AC13" i="4" s="1"/>
  <c r="AB11" i="4"/>
  <c r="AB13" i="4" s="1"/>
  <c r="AA11" i="4"/>
  <c r="AA13" i="4" s="1"/>
  <c r="Z11" i="4"/>
  <c r="Z13" i="4" s="1"/>
  <c r="Y11" i="4"/>
  <c r="Y13" i="4" s="1"/>
  <c r="X11" i="4"/>
  <c r="X13" i="4" s="1"/>
  <c r="W11" i="4"/>
  <c r="W13" i="4" s="1"/>
  <c r="AI13" i="4" s="1"/>
  <c r="R23" i="4"/>
  <c r="T23" i="4" s="1"/>
  <c r="I8" i="4"/>
  <c r="I10" i="4" s="1"/>
  <c r="L5" i="4"/>
  <c r="L6" i="4"/>
  <c r="L7" i="4"/>
  <c r="L9" i="4"/>
  <c r="L11" i="4"/>
  <c r="L4" i="4"/>
  <c r="K8" i="4"/>
  <c r="K10" i="4" s="1"/>
  <c r="J8" i="4"/>
  <c r="J10" i="4" s="1"/>
  <c r="AM11" i="4" l="1"/>
  <c r="AN12" i="4"/>
  <c r="AI11" i="4"/>
  <c r="AN3" i="4"/>
  <c r="AM13" i="4"/>
  <c r="AN4" i="4"/>
  <c r="AG11" i="4"/>
  <c r="AK11" i="4"/>
  <c r="AN9" i="4"/>
  <c r="AL12" i="4"/>
  <c r="AE13" i="4"/>
  <c r="AG13" i="4" s="1"/>
  <c r="L10" i="4"/>
  <c r="M6" i="4" s="1"/>
  <c r="L8" i="4"/>
  <c r="AK13" i="4" l="1"/>
  <c r="AO22" i="4"/>
  <c r="AL4" i="4"/>
  <c r="M5" i="4"/>
  <c r="M7" i="4"/>
  <c r="M4" i="4"/>
  <c r="M9" i="4"/>
  <c r="D5" i="4"/>
  <c r="E4" i="4"/>
  <c r="D20" i="2"/>
  <c r="D22" i="2" s="1"/>
  <c r="G9" i="3" l="1"/>
  <c r="H9" i="3"/>
  <c r="I9" i="3"/>
  <c r="F9" i="3"/>
  <c r="E9" i="3"/>
  <c r="D9" i="3"/>
  <c r="C9" i="3"/>
  <c r="B9" i="3"/>
  <c r="G8" i="2" l="1"/>
  <c r="C8" i="4" l="1"/>
  <c r="L31" i="4" s="1"/>
  <c r="C3" i="4"/>
  <c r="H11" i="2"/>
  <c r="H16" i="2"/>
  <c r="H17" i="2"/>
  <c r="H18" i="2"/>
  <c r="H19" i="2"/>
  <c r="H21" i="2"/>
  <c r="H23" i="2"/>
  <c r="H5" i="2"/>
  <c r="H6" i="2"/>
  <c r="H7" i="2"/>
  <c r="H9" i="2"/>
  <c r="H4" i="2"/>
  <c r="E3" i="4" l="1"/>
  <c r="E2" i="4"/>
  <c r="C5" i="4"/>
  <c r="E5" i="4" s="1"/>
  <c r="I17" i="2"/>
  <c r="L10" i="3"/>
  <c r="C11" i="4" l="1"/>
  <c r="I12" i="3"/>
  <c r="H12" i="3"/>
  <c r="B12" i="3"/>
  <c r="C12" i="3"/>
  <c r="D12" i="3"/>
  <c r="E12" i="3"/>
  <c r="F12" i="3"/>
  <c r="G12" i="3"/>
  <c r="C22" i="3"/>
  <c r="C24" i="3" s="1"/>
  <c r="B22" i="3"/>
  <c r="B24" i="3" s="1"/>
  <c r="Q23" i="2"/>
  <c r="Q11" i="2"/>
  <c r="T23" i="2" l="1"/>
  <c r="Q16" i="2"/>
  <c r="Q17" i="2"/>
  <c r="Q18" i="2"/>
  <c r="Q6" i="2"/>
  <c r="Q5" i="2"/>
  <c r="Q25" i="2" l="1"/>
  <c r="C20" i="2"/>
  <c r="B20" i="2"/>
  <c r="B22" i="2" s="1"/>
  <c r="C8" i="2"/>
  <c r="D8" i="2"/>
  <c r="D10" i="2" s="1"/>
  <c r="E8" i="2"/>
  <c r="E10" i="2" s="1"/>
  <c r="M9" i="2" s="1"/>
  <c r="F8" i="2"/>
  <c r="F10" i="2" s="1"/>
  <c r="N4" i="2" s="1"/>
  <c r="G10" i="2"/>
  <c r="B8" i="2"/>
  <c r="B10" i="2" s="1"/>
  <c r="H29" i="1"/>
  <c r="C22" i="2" l="1"/>
  <c r="K16" i="2" s="1"/>
  <c r="H20" i="2"/>
  <c r="C10" i="2"/>
  <c r="K4" i="2" s="1"/>
  <c r="H8" i="2"/>
  <c r="J7" i="2"/>
  <c r="J5" i="2"/>
  <c r="J9" i="2"/>
  <c r="J6" i="2"/>
  <c r="J4" i="2"/>
  <c r="L4" i="2"/>
  <c r="L7" i="2"/>
  <c r="L6" i="2"/>
  <c r="L9" i="2"/>
  <c r="L5" i="2"/>
  <c r="J18" i="2"/>
  <c r="J16" i="2"/>
  <c r="J17" i="2"/>
  <c r="J21" i="2"/>
  <c r="J19" i="2"/>
  <c r="O9" i="2"/>
  <c r="O6" i="2"/>
  <c r="O4" i="2"/>
  <c r="O7" i="2"/>
  <c r="O5" i="2"/>
  <c r="K17" i="2"/>
  <c r="K19" i="2"/>
  <c r="K21" i="2"/>
  <c r="M4" i="2"/>
  <c r="N5" i="2"/>
  <c r="N6" i="2"/>
  <c r="N7" i="2"/>
  <c r="N9" i="2"/>
  <c r="M5" i="2"/>
  <c r="M6" i="2"/>
  <c r="M7" i="2"/>
  <c r="G31" i="1"/>
  <c r="C3" i="1"/>
  <c r="C4" i="1"/>
  <c r="C5" i="1"/>
  <c r="C6" i="1"/>
  <c r="C7" i="1"/>
  <c r="C8" i="1"/>
  <c r="C9" i="1"/>
  <c r="C2" i="1"/>
  <c r="K18" i="2" l="1"/>
  <c r="H22" i="2"/>
  <c r="I20" i="2" s="1"/>
  <c r="Q22" i="2"/>
  <c r="K5" i="2"/>
  <c r="K9" i="2"/>
  <c r="K7" i="2"/>
  <c r="K6" i="2"/>
  <c r="N11" i="2"/>
  <c r="M11" i="2"/>
  <c r="H10" i="2"/>
  <c r="Q10" i="2"/>
  <c r="O11" i="2"/>
  <c r="L11" i="2"/>
  <c r="J11" i="2"/>
  <c r="C28" i="1"/>
  <c r="C23" i="1"/>
  <c r="C26" i="1"/>
  <c r="C25" i="1"/>
  <c r="C24" i="1"/>
  <c r="B28" i="1"/>
  <c r="K23" i="2"/>
  <c r="J23" i="2"/>
  <c r="B25" i="1"/>
  <c r="B26" i="1"/>
  <c r="B24" i="1"/>
  <c r="B23" i="1"/>
  <c r="B27" i="1" s="1"/>
  <c r="B29" i="1" s="1"/>
  <c r="T22" i="2" l="1"/>
  <c r="I22" i="2"/>
  <c r="I18" i="2"/>
  <c r="I21" i="2"/>
  <c r="I19" i="2"/>
  <c r="I16" i="2"/>
  <c r="K11" i="2"/>
  <c r="I10" i="2"/>
  <c r="I5" i="2"/>
  <c r="I9" i="2"/>
  <c r="I4" i="2"/>
  <c r="I7" i="2"/>
  <c r="I6" i="2"/>
  <c r="I8" i="2"/>
  <c r="C27" i="1"/>
  <c r="C29" i="1" s="1"/>
</calcChain>
</file>

<file path=xl/sharedStrings.xml><?xml version="1.0" encoding="utf-8"?>
<sst xmlns="http://schemas.openxmlformats.org/spreadsheetml/2006/main" count="145" uniqueCount="68">
  <si>
    <t>Year</t>
  </si>
  <si>
    <t>Amount (US$ Million)</t>
  </si>
  <si>
    <t>Priority Areas</t>
  </si>
  <si>
    <t>FIRST PERIOD (2011 - 2016)</t>
  </si>
  <si>
    <t xml:space="preserve">Road and other infrastructure </t>
  </si>
  <si>
    <t>Capacity building (including oil and gas)</t>
  </si>
  <si>
    <t>Expenditure and amortisation of loans for oil and gas infrastructure</t>
  </si>
  <si>
    <t>Agriculture modernisation</t>
  </si>
  <si>
    <t>Selected ABFA Priority Areas</t>
  </si>
  <si>
    <t>SECOND PERIOD (2017 - 2019)</t>
  </si>
  <si>
    <t xml:space="preserve">Agriculture </t>
  </si>
  <si>
    <t>Road, rail and other critical infrastructure development</t>
  </si>
  <si>
    <t>Physical infrastructure and service delivery in education</t>
  </si>
  <si>
    <t>Physical infrastructure and service delivery in health</t>
  </si>
  <si>
    <t>Public Interest and Accountability Committee (PIAC)</t>
  </si>
  <si>
    <t>TOTAL UTILISATION</t>
  </si>
  <si>
    <t>ALLOCATION</t>
  </si>
  <si>
    <t>Sub-Total</t>
  </si>
  <si>
    <t>SELECTED ABFA PRIORITY AREAS</t>
  </si>
  <si>
    <t>SUB-TOTAL</t>
  </si>
  <si>
    <t>Transfers to the Public Interest and Accountability Committee</t>
  </si>
  <si>
    <t>Agriculture</t>
  </si>
  <si>
    <t>AMOUNT (US$ MILLION)</t>
  </si>
  <si>
    <t>PERCENTAGE OF UTILISATION</t>
  </si>
  <si>
    <t>TOTAL UTILISATION PER SECTOR</t>
  </si>
  <si>
    <t>Priority Area 1</t>
  </si>
  <si>
    <t>Priority Area 2</t>
  </si>
  <si>
    <t>Priority Area 3</t>
  </si>
  <si>
    <t>Priority Area 4</t>
  </si>
  <si>
    <t>2011 - 2016</t>
  </si>
  <si>
    <t>2017 - 2019</t>
  </si>
  <si>
    <t>TOTAL FOR THE PERIOD</t>
  </si>
  <si>
    <t>% PER PRIORITY AREA FOR THE PERIOD</t>
  </si>
  <si>
    <t>YEAR</t>
  </si>
  <si>
    <t>AMOUNT (GH¢)</t>
  </si>
  <si>
    <t>ATUABO</t>
  </si>
  <si>
    <t>OVERALL PRIORITY AREA</t>
  </si>
  <si>
    <t>Road, rail and other infrastructure</t>
  </si>
  <si>
    <t>Physical infrastructure and service delivery in education (including oil and gas)</t>
  </si>
  <si>
    <t>Physical infrastructure and service delivery in health (oil and gas)</t>
  </si>
  <si>
    <t xml:space="preserve">Agriculture and industry; </t>
  </si>
  <si>
    <t xml:space="preserve">Physical infrastructure and service delivery in education, science, and technology; </t>
  </si>
  <si>
    <t>Infrastructure delivery in telecommunication, road, rail and port;</t>
  </si>
  <si>
    <t>Physical infrastructure and service delivery in health;</t>
  </si>
  <si>
    <t>Environmental protection, sustainable utilization, and protection of natural resources;</t>
  </si>
  <si>
    <t>Agriculture and industry</t>
  </si>
  <si>
    <t>Infrastructure delivery in telecommunication, road, rail and port</t>
  </si>
  <si>
    <t>Environmental protection, sustainable utilization, and protection of natural resources</t>
  </si>
  <si>
    <t>Physical infrastructure and service delivery in education, science, and technology</t>
  </si>
  <si>
    <t>TOTAL ABFA (UTILISED)</t>
  </si>
  <si>
    <t>%ABFA (UTILISED) USED FOR FSHS</t>
  </si>
  <si>
    <t>TOTAL</t>
  </si>
  <si>
    <t>%TOTAL</t>
  </si>
  <si>
    <t>Free SHS Programme</t>
  </si>
  <si>
    <t>Allocated ABFA</t>
  </si>
  <si>
    <t>Utilised ABFA</t>
  </si>
  <si>
    <t>Education priority area</t>
  </si>
  <si>
    <t>Education and health service delivery</t>
  </si>
  <si>
    <t>Industrial development</t>
  </si>
  <si>
    <t>FIRST TWO PERIODS TOTAL</t>
  </si>
  <si>
    <t>FIRST TWO PERIOD %</t>
  </si>
  <si>
    <t>THIRD PERIOD TOTAL</t>
  </si>
  <si>
    <t>THIRD PERIOD %</t>
  </si>
  <si>
    <t>FOURTH PERIOD%</t>
  </si>
  <si>
    <t>BOTTOM LINE</t>
  </si>
  <si>
    <t>FOURTH PERIOD TOTAL</t>
  </si>
  <si>
    <t>total</t>
  </si>
  <si>
    <t>total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</si>
</sst>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i/>
      <sz val="10"/>
      <color theme="1"/>
      <name val="Times New Roman"/>
      <family val="1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Times New Roman"/>
      <family val="1"/>
    </font>
    <font>
      <sz val="10"/>
      <color theme="1"/>
      <name val="Calibri"/>
      <family val="2"/>
      <scheme val="minor"/>
    </font>
    <font>
      <sz val="11"/>
      <name val="Times New Roman"/>
      <family val="1"/>
    </font>
    <font>
      <sz val="11"/>
      <color rgb="FF3F3F76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b/>
      <i/>
      <sz val="11"/>
      <color theme="1"/>
      <name val="Times New Roman"/>
      <family val="1"/>
    </font>
    <font>
      <i/>
      <sz val="12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B050"/>
      <name val="Times New Roman"/>
      <family val="1"/>
    </font>
    <font>
      <b/>
      <sz val="11"/>
      <color theme="5" tint="-0.249977111117893"/>
      <name val="Times New Roman"/>
      <family val="1"/>
    </font>
    <font>
      <b/>
      <sz val="11"/>
      <color theme="4"/>
      <name val="Times New Roman"/>
      <family val="1"/>
    </font>
    <font>
      <b/>
      <sz val="11"/>
      <color theme="4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</patternFill>
    </fill>
    <fill>
      <patternFill patternType="solid">
        <fgColor theme="5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/>
    <xf numFmtId="0" fontId="9" fillId="5" borderId="1" applyNumberFormat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7">
    <xf numFmtId="0" fontId="0" fillId="0" borderId="0" xfId="0"/>
    <xf numFmtId="3" fontId="0" fillId="0" borderId="0" xfId="0" applyNumberFormat="1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/>
    <xf numFmtId="0" fontId="1" fillId="0" borderId="0" xfId="0" applyFont="1"/>
    <xf numFmtId="3" fontId="2" fillId="0" borderId="0" xfId="0" applyNumberFormat="1" applyFont="1"/>
    <xf numFmtId="2" fontId="2" fillId="0" borderId="0" xfId="0" applyNumberFormat="1" applyFont="1"/>
    <xf numFmtId="2" fontId="0" fillId="0" borderId="0" xfId="0" applyNumberFormat="1"/>
    <xf numFmtId="0" fontId="1" fillId="0" borderId="0" xfId="0" applyFont="1" applyAlignment="1">
      <alignment wrapText="1"/>
    </xf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/>
    <xf numFmtId="164" fontId="2" fillId="0" borderId="0" xfId="0" applyNumberFormat="1" applyFont="1" applyAlignment="1"/>
    <xf numFmtId="164" fontId="2" fillId="0" borderId="0" xfId="0" applyNumberFormat="1" applyFont="1"/>
    <xf numFmtId="164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justify" vertical="center" wrapText="1"/>
    </xf>
    <xf numFmtId="2" fontId="5" fillId="2" borderId="0" xfId="0" applyNumberFormat="1" applyFont="1" applyFill="1"/>
    <xf numFmtId="2" fontId="0" fillId="3" borderId="0" xfId="0" applyNumberFormat="1" applyFill="1"/>
    <xf numFmtId="2" fontId="0" fillId="4" borderId="0" xfId="0" applyNumberFormat="1" applyFill="1"/>
    <xf numFmtId="2" fontId="0" fillId="2" borderId="0" xfId="0" applyNumberFormat="1" applyFill="1"/>
    <xf numFmtId="4" fontId="0" fillId="0" borderId="0" xfId="0" applyNumberFormat="1"/>
    <xf numFmtId="0" fontId="6" fillId="0" borderId="0" xfId="0" applyFont="1" applyAlignment="1"/>
    <xf numFmtId="0" fontId="6" fillId="0" borderId="0" xfId="0" applyFont="1" applyAlignment="1">
      <alignment wrapText="1"/>
    </xf>
    <xf numFmtId="0" fontId="2" fillId="0" borderId="0" xfId="0" applyNumberFormat="1" applyFont="1" applyAlignment="1"/>
    <xf numFmtId="0" fontId="2" fillId="0" borderId="0" xfId="0" applyNumberFormat="1" applyFont="1" applyAlignment="1">
      <alignment wrapText="1"/>
    </xf>
    <xf numFmtId="0" fontId="0" fillId="0" borderId="0" xfId="0" applyFont="1"/>
    <xf numFmtId="0" fontId="7" fillId="0" borderId="0" xfId="0" applyFont="1"/>
    <xf numFmtId="0" fontId="7" fillId="0" borderId="0" xfId="0" applyFont="1" applyAlignment="1">
      <alignment wrapText="1"/>
    </xf>
    <xf numFmtId="164" fontId="8" fillId="0" borderId="0" xfId="0" applyNumberFormat="1" applyFont="1"/>
    <xf numFmtId="2" fontId="9" fillId="5" borderId="1" xfId="1" applyNumberFormat="1"/>
    <xf numFmtId="0" fontId="9" fillId="5" borderId="1" xfId="1"/>
    <xf numFmtId="0" fontId="13" fillId="0" borderId="0" xfId="0" applyFont="1" applyAlignment="1">
      <alignment wrapText="1"/>
    </xf>
    <xf numFmtId="0" fontId="13" fillId="0" borderId="0" xfId="0" applyFont="1" applyAlignment="1"/>
    <xf numFmtId="0" fontId="14" fillId="0" borderId="0" xfId="0" applyFont="1"/>
    <xf numFmtId="2" fontId="15" fillId="0" borderId="0" xfId="0" applyNumberFormat="1" applyFont="1" applyAlignment="1"/>
    <xf numFmtId="0" fontId="11" fillId="0" borderId="0" xfId="0" applyFont="1"/>
    <xf numFmtId="43" fontId="0" fillId="0" borderId="0" xfId="2" applyFont="1"/>
    <xf numFmtId="43" fontId="0" fillId="0" borderId="0" xfId="0" applyNumberFormat="1"/>
    <xf numFmtId="0" fontId="0" fillId="0" borderId="0" xfId="0" applyNumberFormat="1"/>
    <xf numFmtId="0" fontId="2" fillId="0" borderId="0" xfId="0" applyNumberFormat="1" applyFont="1"/>
    <xf numFmtId="0" fontId="16" fillId="0" borderId="0" xfId="0" applyNumberFormat="1" applyFont="1" applyAlignment="1"/>
    <xf numFmtId="164" fontId="16" fillId="0" borderId="0" xfId="0" applyNumberFormat="1" applyFont="1"/>
    <xf numFmtId="0" fontId="16" fillId="0" borderId="0" xfId="0" applyFont="1"/>
    <xf numFmtId="2" fontId="17" fillId="0" borderId="0" xfId="0" applyNumberFormat="1" applyFont="1"/>
    <xf numFmtId="2" fontId="18" fillId="0" borderId="0" xfId="0" applyNumberFormat="1" applyFont="1"/>
    <xf numFmtId="2" fontId="16" fillId="0" borderId="0" xfId="0" applyNumberFormat="1" applyFont="1"/>
    <xf numFmtId="0" fontId="2" fillId="0" borderId="0" xfId="0" applyFont="1"/>
    <xf numFmtId="0" fontId="1" fillId="0" borderId="0" xfId="0" applyFont="1"/>
    <xf numFmtId="0" fontId="2" fillId="0" borderId="0" xfId="0" applyFont="1"/>
    <xf numFmtId="2" fontId="2" fillId="0" borderId="0" xfId="0" applyNumberFormat="1" applyFont="1"/>
    <xf numFmtId="2" fontId="0" fillId="0" borderId="0" xfId="0" applyNumberFormat="1"/>
    <xf numFmtId="164" fontId="2" fillId="0" borderId="0" xfId="0" applyNumberFormat="1" applyFont="1"/>
    <xf numFmtId="164" fontId="8" fillId="0" borderId="0" xfId="0" applyNumberFormat="1" applyFont="1"/>
    <xf numFmtId="164" fontId="2" fillId="0" borderId="0" xfId="0" applyNumberFormat="1" applyFont="1" applyAlignment="1">
      <alignment horizontal="center" vertical="center"/>
    </xf>
    <xf numFmtId="2" fontId="19" fillId="0" borderId="0" xfId="0" applyNumberFormat="1" applyFont="1"/>
    <xf numFmtId="2" fontId="20" fillId="0" borderId="0" xfId="0" applyNumberFormat="1" applyFont="1"/>
    <xf numFmtId="0" fontId="1" fillId="3" borderId="0" xfId="0" applyFont="1" applyFill="1"/>
    <xf numFmtId="164" fontId="2" fillId="3" borderId="0" xfId="0" applyNumberFormat="1" applyFont="1" applyFill="1"/>
    <xf numFmtId="164" fontId="16" fillId="2" borderId="0" xfId="0" applyNumberFormat="1" applyFont="1" applyFill="1"/>
    <xf numFmtId="0" fontId="0" fillId="2" borderId="0" xfId="0" applyFill="1"/>
    <xf numFmtId="164" fontId="16" fillId="6" borderId="0" xfId="0" applyNumberFormat="1" applyFont="1" applyFill="1"/>
    <xf numFmtId="0" fontId="0" fillId="6" borderId="0" xfId="0" applyFill="1"/>
    <xf numFmtId="164" fontId="16" fillId="7" borderId="0" xfId="0" applyNumberFormat="1" applyFont="1" applyFill="1"/>
    <xf numFmtId="0" fontId="0" fillId="7" borderId="0" xfId="0" applyFill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</cellXfs>
  <cellStyles count="4">
    <cellStyle name="Comma" xfId="2" builtinId="3"/>
    <cellStyle name="Comma 2" xfId="3" xr:uid="{FA5177A8-6B8A-4F7F-A931-805CE6E0D182}"/>
    <cellStyle name="Input" xfId="1" builtinId="20"/>
    <cellStyle name="Normal" xfId="0" builtinId="0"/>
  </cellStyles>
  <dxfs count="0"/>
  <tableStyles count="0" defaultTableStyle="TableStyleMedium2" defaultPivotStyle="PivotStyleLight16"/>
  <colors>
    <mruColors>
      <color rgb="FFF4A582"/>
      <color rgb="FFCA0020"/>
      <color rgb="FFBABABA"/>
      <color rgb="FF404040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ABFA!$C$1</c:f>
              <c:strCache>
                <c:ptCount val="1"/>
                <c:pt idx="0">
                  <c:v>Amount (US$ Million)</c:v>
                </c:pt>
              </c:strCache>
            </c:strRef>
          </c:tx>
          <c:spPr>
            <a:solidFill>
              <a:schemeClr val="tx1">
                <a:lumMod val="65000"/>
                <a:lumOff val="3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ln>
                      <a:noFill/>
                    </a:ln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ABFA!$C$2:$C$9</c:f>
              <c:numCache>
                <c:formatCode>General</c:formatCode>
                <c:ptCount val="8"/>
                <c:pt idx="0">
                  <c:v>166960000</c:v>
                </c:pt>
                <c:pt idx="1">
                  <c:v>286550000</c:v>
                </c:pt>
                <c:pt idx="2">
                  <c:v>273200000</c:v>
                </c:pt>
                <c:pt idx="3">
                  <c:v>409070000</c:v>
                </c:pt>
                <c:pt idx="4">
                  <c:v>239300000</c:v>
                </c:pt>
                <c:pt idx="5">
                  <c:v>98380000</c:v>
                </c:pt>
                <c:pt idx="6">
                  <c:v>169460000</c:v>
                </c:pt>
                <c:pt idx="7">
                  <c:v>235100000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B7-4C5F-8D17-01BC626212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58332136"/>
        <c:axId val="258335088"/>
      </c:barChart>
      <c:catAx>
        <c:axId val="258332136"/>
        <c:scaling>
          <c:orientation val="minMax"/>
        </c:scaling>
        <c:delete val="0"/>
        <c:axPos val="b"/>
        <c:numFmt formatCode="\20\1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58335088"/>
        <c:crosses val="autoZero"/>
        <c:auto val="1"/>
        <c:lblAlgn val="ctr"/>
        <c:lblOffset val="100"/>
        <c:noMultiLvlLbl val="0"/>
      </c:catAx>
      <c:valAx>
        <c:axId val="258335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  <a:alpha val="48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58332136"/>
        <c:crosses val="autoZero"/>
        <c:crossBetween val="between"/>
        <c:dispUnits>
          <c:builtInUnit val="millions"/>
          <c:dispUnitsLbl>
            <c:layout>
              <c:manualLayout>
                <c:xMode val="edge"/>
                <c:yMode val="edge"/>
                <c:x val="2.5139760240651586E-2"/>
                <c:y val="0.34300925925925929"/>
              </c:manualLayout>
            </c:layout>
            <c:tx>
              <c:rich>
                <a:bodyPr rot="-540000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r>
                    <a:rPr lang="en-GB" sz="1100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US$ Millions</a:t>
                  </a:r>
                </a:p>
              </c:rich>
            </c:tx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5"/>
          <c:tx>
            <c:strRef>
              <c:f>'ABFA TABLE'!#REF!</c:f>
              <c:strCache>
                <c:ptCount val="1"/>
                <c:pt idx="0">
                  <c:v>#REF!</c:v>
                </c:pt>
              </c:strCache>
              <c:extLst xmlns:c15="http://schemas.microsoft.com/office/drawing/2012/chart"/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'ABFA TABLE'!#REF!</c:f>
              <c:numCache>
                <c:formatCode>General</c:formatCode>
                <c:ptCount val="1"/>
                <c:pt idx="0">
                  <c:v>1</c:v>
                </c:pt>
              </c:numCache>
              <c:extLst xmlns:c15="http://schemas.microsoft.com/office/drawing/2012/chart"/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0986-4CCD-B03F-1F96C58508C6}"/>
            </c:ext>
          </c:extLst>
        </c:ser>
        <c:ser>
          <c:idx val="6"/>
          <c:order val="6"/>
          <c:tx>
            <c:strRef>
              <c:f>'ABFA TABLE'!#REF!</c:f>
              <c:strCache>
                <c:ptCount val="1"/>
                <c:pt idx="0">
                  <c:v>#REF!</c:v>
                </c:pt>
              </c:strCache>
              <c:extLst xmlns:c15="http://schemas.microsoft.com/office/drawing/2012/chart"/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'ABFA TABLE'!#REF!</c:f>
              <c:numCache>
                <c:formatCode>General</c:formatCode>
                <c:ptCount val="1"/>
                <c:pt idx="0">
                  <c:v>1</c:v>
                </c:pt>
              </c:numCache>
              <c:extLst xmlns:c15="http://schemas.microsoft.com/office/drawing/2012/chart"/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6-0986-4CCD-B03F-1F96C58508C6}"/>
            </c:ext>
          </c:extLst>
        </c:ser>
        <c:ser>
          <c:idx val="10"/>
          <c:order val="9"/>
          <c:tx>
            <c:strRef>
              <c:f>'ABFA TABLE'!$A$11</c:f>
              <c:strCache>
                <c:ptCount val="1"/>
                <c:pt idx="0">
                  <c:v>ALLOCATION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'ABFA TABLE'!$B$11:$I$11</c:f>
              <c:numCache>
                <c:formatCode>0.0</c:formatCode>
                <c:ptCount val="8"/>
                <c:pt idx="0">
                  <c:v>166.96</c:v>
                </c:pt>
                <c:pt idx="1">
                  <c:v>286.55</c:v>
                </c:pt>
                <c:pt idx="2">
                  <c:v>273.2</c:v>
                </c:pt>
                <c:pt idx="3">
                  <c:v>409.07</c:v>
                </c:pt>
                <c:pt idx="4">
                  <c:v>239.3</c:v>
                </c:pt>
                <c:pt idx="5">
                  <c:v>98.38</c:v>
                </c:pt>
                <c:pt idx="6">
                  <c:v>169.46</c:v>
                </c:pt>
                <c:pt idx="7">
                  <c:v>235.1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0986-4CCD-B03F-1F96C58508C6}"/>
            </c:ext>
          </c:extLst>
        </c:ser>
        <c:ser>
          <c:idx val="9"/>
          <c:order val="10"/>
          <c:tx>
            <c:strRef>
              <c:f>'ABFA TABLE'!$A$12</c:f>
              <c:strCache>
                <c:ptCount val="1"/>
                <c:pt idx="0">
                  <c:v>TOTAL UTILISATION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'ABFA TABLE'!$B$12:$I$12</c:f>
              <c:numCache>
                <c:formatCode>0.0</c:formatCode>
                <c:ptCount val="8"/>
                <c:pt idx="0">
                  <c:v>112.03</c:v>
                </c:pt>
                <c:pt idx="1">
                  <c:v>287.13</c:v>
                </c:pt>
                <c:pt idx="2">
                  <c:v>273.25</c:v>
                </c:pt>
                <c:pt idx="3">
                  <c:v>186.14000000000001</c:v>
                </c:pt>
                <c:pt idx="4">
                  <c:v>303.01</c:v>
                </c:pt>
                <c:pt idx="5">
                  <c:v>78.78</c:v>
                </c:pt>
                <c:pt idx="6">
                  <c:v>76.7</c:v>
                </c:pt>
                <c:pt idx="7">
                  <c:v>235.19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0986-4CCD-B03F-1F96C58508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92676120"/>
        <c:axId val="89267513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'ABFA TABLE'!$A$1</c15:sqref>
                        </c15:formulaRef>
                      </c:ext>
                    </c:extLst>
                    <c:strCache>
                      <c:ptCount val="1"/>
                      <c:pt idx="0">
                        <c:v>FIRST PERIOD (2011 - 2016)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>
                      <c:ext uri="{02D57815-91ED-43cb-92C2-25804820EDAC}">
                        <c15:formulaRef>
                          <c15:sqref>'ABFA TABLE'!$B$1:$I$1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6" formatCode="0.0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0986-4CCD-B03F-1F96C58508C6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TABLE'!$A$2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TABLE'!$B$2:$I$2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2011</c:v>
                      </c:pt>
                      <c:pt idx="1">
                        <c:v>2012</c:v>
                      </c:pt>
                      <c:pt idx="2">
                        <c:v>2013</c:v>
                      </c:pt>
                      <c:pt idx="3">
                        <c:v>2014</c:v>
                      </c:pt>
                      <c:pt idx="4">
                        <c:v>2015</c:v>
                      </c:pt>
                      <c:pt idx="5">
                        <c:v>2016</c:v>
                      </c:pt>
                      <c:pt idx="6">
                        <c:v>2017</c:v>
                      </c:pt>
                      <c:pt idx="7">
                        <c:v>2018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0986-4CCD-B03F-1F96C58508C6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TABLE'!$A$3</c15:sqref>
                        </c15:formulaRef>
                      </c:ext>
                    </c:extLst>
                    <c:strCache>
                      <c:ptCount val="1"/>
                      <c:pt idx="0">
                        <c:v>SELECTED ABFA PRIORITY AREAS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TABLE'!$B$3:$I$3</c15:sqref>
                        </c15:formulaRef>
                      </c:ext>
                    </c:extLst>
                    <c:numCache>
                      <c:formatCode>0.0</c:formatCode>
                      <c:ptCount val="8"/>
                      <c:pt idx="0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0986-4CCD-B03F-1F96C58508C6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TABLE'!$A$4</c15:sqref>
                        </c15:formulaRef>
                      </c:ext>
                    </c:extLst>
                    <c:strCache>
                      <c:ptCount val="1"/>
                      <c:pt idx="0">
                        <c:v>Agriculture and industry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TABLE'!$B$4:$I$4</c15:sqref>
                        </c15:formulaRef>
                      </c:ext>
                    </c:extLst>
                    <c:numCache>
                      <c:formatCode>0.0</c:formatCode>
                      <c:ptCount val="8"/>
                      <c:pt idx="0">
                        <c:v>8.77</c:v>
                      </c:pt>
                      <c:pt idx="1">
                        <c:v>40.26</c:v>
                      </c:pt>
                      <c:pt idx="2">
                        <c:v>186.97</c:v>
                      </c:pt>
                      <c:pt idx="3">
                        <c:v>72.59</c:v>
                      </c:pt>
                      <c:pt idx="4">
                        <c:v>16.05</c:v>
                      </c:pt>
                      <c:pt idx="5">
                        <c:v>7.01</c:v>
                      </c:pt>
                      <c:pt idx="6">
                        <c:v>11.33</c:v>
                      </c:pt>
                      <c:pt idx="7">
                        <c:v>35.85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0986-4CCD-B03F-1F96C58508C6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TABLE'!$A$5</c15:sqref>
                        </c15:formulaRef>
                      </c:ext>
                    </c:extLst>
                    <c:strCache>
                      <c:ptCount val="1"/>
                      <c:pt idx="0">
                        <c:v>Infrastructure delivery in telecommunication, road, rail and port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TABLE'!$B$5:$I$5</c15:sqref>
                        </c15:formulaRef>
                      </c:ext>
                    </c:extLst>
                    <c:numCache>
                      <c:formatCode>0.0</c:formatCode>
                      <c:ptCount val="8"/>
                      <c:pt idx="0">
                        <c:v>89.43</c:v>
                      </c:pt>
                      <c:pt idx="1">
                        <c:v>129.11000000000001</c:v>
                      </c:pt>
                      <c:pt idx="2">
                        <c:v>6.83</c:v>
                      </c:pt>
                      <c:pt idx="3">
                        <c:v>57.43</c:v>
                      </c:pt>
                      <c:pt idx="4">
                        <c:v>130.28</c:v>
                      </c:pt>
                      <c:pt idx="5">
                        <c:v>50.5</c:v>
                      </c:pt>
                      <c:pt idx="6">
                        <c:v>16.36</c:v>
                      </c:pt>
                      <c:pt idx="7">
                        <c:v>72.540000000000006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0986-4CCD-B03F-1F96C58508C6}"/>
                  </c:ext>
                </c:extLst>
              </c15:ser>
            </c15:filteredBarSeries>
            <c15:filteredBar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TABLE'!$A$9</c15:sqref>
                        </c15:formulaRef>
                      </c:ext>
                    </c:extLst>
                    <c:strCache>
                      <c:ptCount val="1"/>
                      <c:pt idx="0">
                        <c:v>SUB-TOTAL</c:v>
                      </c:pt>
                    </c:strCache>
                  </c:strRef>
                </c:tx>
                <c:spPr>
                  <a:solidFill>
                    <a:schemeClr val="accent2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TABLE'!$B$9:$I$9</c15:sqref>
                        </c15:formulaRef>
                      </c:ext>
                    </c:extLst>
                    <c:numCache>
                      <c:formatCode>0.0</c:formatCode>
                      <c:ptCount val="8"/>
                      <c:pt idx="0">
                        <c:v>112.03</c:v>
                      </c:pt>
                      <c:pt idx="1">
                        <c:v>287.13</c:v>
                      </c:pt>
                      <c:pt idx="2">
                        <c:v>273.25</c:v>
                      </c:pt>
                      <c:pt idx="3">
                        <c:v>186.14000000000001</c:v>
                      </c:pt>
                      <c:pt idx="4">
                        <c:v>303.01</c:v>
                      </c:pt>
                      <c:pt idx="5">
                        <c:v>78.53</c:v>
                      </c:pt>
                      <c:pt idx="6">
                        <c:v>76.39</c:v>
                      </c:pt>
                      <c:pt idx="7">
                        <c:v>234.19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0986-4CCD-B03F-1F96C58508C6}"/>
                  </c:ext>
                </c:extLst>
              </c15:ser>
            </c15:filteredBarSeries>
            <c15:filteredBar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TABLE'!$A$10</c15:sqref>
                        </c15:formulaRef>
                      </c:ext>
                    </c:extLst>
                    <c:strCache>
                      <c:ptCount val="1"/>
                      <c:pt idx="0">
                        <c:v>Transfers to the Public Interest and Accountability Committee</c:v>
                      </c:pt>
                    </c:strCache>
                  </c:strRef>
                </c:tx>
                <c:spPr>
                  <a:solidFill>
                    <a:schemeClr val="accent3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TABLE'!$B$10:$I$10</c15:sqref>
                        </c15:formulaRef>
                      </c:ext>
                    </c:extLst>
                    <c:numCache>
                      <c:formatCode>0.0</c:formatCode>
                      <c:ptCount val="8"/>
                      <c:pt idx="5">
                        <c:v>0.25</c:v>
                      </c:pt>
                      <c:pt idx="6">
                        <c:v>0.31</c:v>
                      </c:pt>
                      <c:pt idx="7">
                        <c:v>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0986-4CCD-B03F-1F96C58508C6}"/>
                  </c:ext>
                </c:extLst>
              </c15:ser>
            </c15:filteredBarSeries>
          </c:ext>
        </c:extLst>
      </c:barChart>
      <c:catAx>
        <c:axId val="892676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2675136"/>
        <c:crosses val="autoZero"/>
        <c:auto val="1"/>
        <c:lblAlgn val="ctr"/>
        <c:lblOffset val="100"/>
        <c:noMultiLvlLbl val="0"/>
      </c:catAx>
      <c:valAx>
        <c:axId val="892675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26761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'ABFA TABLE'!$A$4</c:f>
              <c:strCache>
                <c:ptCount val="1"/>
                <c:pt idx="0">
                  <c:v>Agriculture and industry</c:v>
                </c:pt>
              </c:strCache>
            </c:strRef>
          </c:tx>
          <c:spPr>
            <a:solidFill>
              <a:schemeClr val="bg1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dLbl>
              <c:idx val="4"/>
              <c:layout>
                <c:manualLayout>
                  <c:x val="-2.9323890373597907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D46D-4840-90CC-D4F6A74B44E5}"/>
                </c:ext>
              </c:extLst>
            </c:dLbl>
            <c:dLbl>
              <c:idx val="6"/>
              <c:layout>
                <c:manualLayout>
                  <c:x val="-4.8873150622663177E-3"/>
                  <c:y val="4.57118779135312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D46D-4840-90CC-D4F6A74B44E5}"/>
                </c:ext>
              </c:extLst>
            </c:dLbl>
            <c:dLbl>
              <c:idx val="7"/>
              <c:layout>
                <c:manualLayout>
                  <c:x val="-2.9323890373597907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D46D-4840-90CC-D4F6A74B44E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'ABFA TABLE'!$B$2:$I$2</c:f>
              <c:numCache>
                <c:formatCode>General</c:formatCode>
                <c:ptCount val="8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</c:numCache>
            </c:numRef>
          </c:cat>
          <c:val>
            <c:numRef>
              <c:f>'ABFA TABLE'!$B$4:$I$4</c:f>
              <c:numCache>
                <c:formatCode>0.0</c:formatCode>
                <c:ptCount val="8"/>
                <c:pt idx="0">
                  <c:v>8.77</c:v>
                </c:pt>
                <c:pt idx="1">
                  <c:v>40.26</c:v>
                </c:pt>
                <c:pt idx="2">
                  <c:v>186.97</c:v>
                </c:pt>
                <c:pt idx="3">
                  <c:v>72.59</c:v>
                </c:pt>
                <c:pt idx="4">
                  <c:v>16.05</c:v>
                </c:pt>
                <c:pt idx="5">
                  <c:v>7.01</c:v>
                </c:pt>
                <c:pt idx="6">
                  <c:v>11.33</c:v>
                </c:pt>
                <c:pt idx="7">
                  <c:v>35.85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6D-4840-90CC-D4F6A74B44E5}"/>
            </c:ext>
          </c:extLst>
        </c:ser>
        <c:ser>
          <c:idx val="2"/>
          <c:order val="2"/>
          <c:tx>
            <c:strRef>
              <c:f>'ABFA TABLE'!$A$5</c:f>
              <c:strCache>
                <c:ptCount val="1"/>
                <c:pt idx="0">
                  <c:v>Infrastructure delivery in telecommunication, road, rail and port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4"/>
              <c:layout>
                <c:manualLayout>
                  <c:x val="-5.8647780747196534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46D-4840-90CC-D4F6A74B44E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'ABFA TABLE'!$B$2:$I$2</c:f>
              <c:numCache>
                <c:formatCode>General</c:formatCode>
                <c:ptCount val="8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</c:numCache>
            </c:numRef>
          </c:cat>
          <c:val>
            <c:numRef>
              <c:f>'ABFA TABLE'!$B$5:$I$5</c:f>
              <c:numCache>
                <c:formatCode>0.0</c:formatCode>
                <c:ptCount val="8"/>
                <c:pt idx="0">
                  <c:v>89.43</c:v>
                </c:pt>
                <c:pt idx="1">
                  <c:v>129.11000000000001</c:v>
                </c:pt>
                <c:pt idx="2">
                  <c:v>6.83</c:v>
                </c:pt>
                <c:pt idx="3">
                  <c:v>57.43</c:v>
                </c:pt>
                <c:pt idx="4">
                  <c:v>130.28</c:v>
                </c:pt>
                <c:pt idx="5">
                  <c:v>50.5</c:v>
                </c:pt>
                <c:pt idx="6">
                  <c:v>16.36</c:v>
                </c:pt>
                <c:pt idx="7">
                  <c:v>72.540000000000006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6D-4840-90CC-D4F6A74B44E5}"/>
            </c:ext>
          </c:extLst>
        </c:ser>
        <c:ser>
          <c:idx val="3"/>
          <c:order val="3"/>
          <c:tx>
            <c:strRef>
              <c:f>'ABFA TABLE'!$A$6</c:f>
              <c:strCache>
                <c:ptCount val="1"/>
                <c:pt idx="0">
                  <c:v>Environmental protection, sustainable utilization, and protection of natural resources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dLbl>
              <c:idx val="1"/>
              <c:layout>
                <c:manualLayout>
                  <c:x val="3.9101845991991509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D46D-4840-90CC-D4F6A74B44E5}"/>
                </c:ext>
              </c:extLst>
            </c:dLbl>
            <c:dLbl>
              <c:idx val="3"/>
              <c:layout>
                <c:manualLayout>
                  <c:x val="6.8422410871728451E-3"/>
                  <c:y val="3.047458527568821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D46D-4840-90CC-D4F6A74B44E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'ABFA TABLE'!$B$2:$I$2</c:f>
              <c:numCache>
                <c:formatCode>General</c:formatCode>
                <c:ptCount val="8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</c:numCache>
            </c:numRef>
          </c:cat>
          <c:val>
            <c:numRef>
              <c:f>'ABFA TABLE'!$B$6:$I$6</c:f>
              <c:numCache>
                <c:formatCode>0.0</c:formatCode>
                <c:ptCount val="8"/>
                <c:pt idx="0">
                  <c:v>13.83</c:v>
                </c:pt>
                <c:pt idx="1">
                  <c:v>117.76</c:v>
                </c:pt>
                <c:pt idx="2">
                  <c:v>79.45</c:v>
                </c:pt>
                <c:pt idx="3">
                  <c:v>56.12</c:v>
                </c:pt>
                <c:pt idx="4">
                  <c:v>156.68</c:v>
                </c:pt>
                <c:pt idx="5">
                  <c:v>21.02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46D-4840-90CC-D4F6A74B44E5}"/>
            </c:ext>
          </c:extLst>
        </c:ser>
        <c:ser>
          <c:idx val="4"/>
          <c:order val="4"/>
          <c:tx>
            <c:strRef>
              <c:f>'ABFA TABLE'!$A$7</c:f>
              <c:strCache>
                <c:ptCount val="1"/>
                <c:pt idx="0">
                  <c:v>Physical infrastructure and service delivery in health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'ABFA TABLE'!$B$2:$I$2</c:f>
              <c:numCache>
                <c:formatCode>General</c:formatCode>
                <c:ptCount val="8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</c:numCache>
            </c:numRef>
          </c:cat>
          <c:val>
            <c:numRef>
              <c:f>'ABFA TABLE'!$B$7:$I$7</c:f>
              <c:numCache>
                <c:formatCode>0.0</c:formatCode>
                <c:ptCount val="8"/>
                <c:pt idx="6">
                  <c:v>2</c:v>
                </c:pt>
                <c:pt idx="7">
                  <c:v>6.5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46D-4840-90CC-D4F6A74B44E5}"/>
            </c:ext>
          </c:extLst>
        </c:ser>
        <c:ser>
          <c:idx val="5"/>
          <c:order val="5"/>
          <c:tx>
            <c:strRef>
              <c:f>'ABFA TABLE'!$A$8</c:f>
              <c:strCache>
                <c:ptCount val="1"/>
                <c:pt idx="0">
                  <c:v>Physical infrastructure and service delivery in education, science, and technology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'ABFA TABLE'!$B$2:$I$2</c:f>
              <c:numCache>
                <c:formatCode>General</c:formatCode>
                <c:ptCount val="8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</c:numCache>
            </c:numRef>
          </c:cat>
          <c:val>
            <c:numRef>
              <c:f>'ABFA TABLE'!$B$8:$I$8</c:f>
              <c:numCache>
                <c:formatCode>0.0</c:formatCode>
                <c:ptCount val="8"/>
                <c:pt idx="6">
                  <c:v>46.7</c:v>
                </c:pt>
                <c:pt idx="7">
                  <c:v>119.3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46D-4840-90CC-D4F6A74B44E5}"/>
            </c:ext>
          </c:extLst>
        </c:ser>
        <c:ser>
          <c:idx val="7"/>
          <c:order val="7"/>
          <c:tx>
            <c:strRef>
              <c:f>'ABFA TABLE'!$A$10</c:f>
              <c:strCache>
                <c:ptCount val="1"/>
                <c:pt idx="0">
                  <c:v>Transfers to the Public Interest and Accountability Committee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'ABFA TABLE'!$B$2:$I$2</c:f>
              <c:numCache>
                <c:formatCode>General</c:formatCode>
                <c:ptCount val="8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</c:numCache>
            </c:numRef>
          </c:cat>
          <c:val>
            <c:numRef>
              <c:f>'ABFA TABLE'!$B$10:$I$10</c:f>
              <c:numCache>
                <c:formatCode>0.0</c:formatCode>
                <c:ptCount val="8"/>
                <c:pt idx="5">
                  <c:v>0.25</c:v>
                </c:pt>
                <c:pt idx="6">
                  <c:v>0.31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46D-4840-90CC-D4F6A74B44E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853897272"/>
        <c:axId val="85389792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'ABFA TABLE'!$A$3</c15:sqref>
                        </c15:formulaRef>
                      </c:ext>
                    </c:extLst>
                    <c:strCache>
                      <c:ptCount val="1"/>
                      <c:pt idx="0">
                        <c:v>SELECTED ABFA PRIORITY AREAS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'ABFA TABLE'!$B$2:$I$2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2011</c:v>
                      </c:pt>
                      <c:pt idx="1">
                        <c:v>2012</c:v>
                      </c:pt>
                      <c:pt idx="2">
                        <c:v>2013</c:v>
                      </c:pt>
                      <c:pt idx="3">
                        <c:v>2014</c:v>
                      </c:pt>
                      <c:pt idx="4">
                        <c:v>2015</c:v>
                      </c:pt>
                      <c:pt idx="5">
                        <c:v>2016</c:v>
                      </c:pt>
                      <c:pt idx="6">
                        <c:v>2017</c:v>
                      </c:pt>
                      <c:pt idx="7">
                        <c:v>2018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'ABFA TABLE'!$B$3:$I$3</c15:sqref>
                        </c15:formulaRef>
                      </c:ext>
                    </c:extLst>
                    <c:numCache>
                      <c:formatCode>0.0</c:formatCode>
                      <c:ptCount val="8"/>
                      <c:pt idx="0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D46D-4840-90CC-D4F6A74B44E5}"/>
                  </c:ext>
                </c:extLst>
              </c15:ser>
            </c15:filteredBarSeries>
            <c15:filteredBar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TABLE'!$A$9</c15:sqref>
                        </c15:formulaRef>
                      </c:ext>
                    </c:extLst>
                    <c:strCache>
                      <c:ptCount val="1"/>
                      <c:pt idx="0">
                        <c:v>SUB-TOTAL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TABLE'!$B$2:$I$2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2011</c:v>
                      </c:pt>
                      <c:pt idx="1">
                        <c:v>2012</c:v>
                      </c:pt>
                      <c:pt idx="2">
                        <c:v>2013</c:v>
                      </c:pt>
                      <c:pt idx="3">
                        <c:v>2014</c:v>
                      </c:pt>
                      <c:pt idx="4">
                        <c:v>2015</c:v>
                      </c:pt>
                      <c:pt idx="5">
                        <c:v>2016</c:v>
                      </c:pt>
                      <c:pt idx="6">
                        <c:v>2017</c:v>
                      </c:pt>
                      <c:pt idx="7">
                        <c:v>2018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TABLE'!$B$9:$I$9</c15:sqref>
                        </c15:formulaRef>
                      </c:ext>
                    </c:extLst>
                    <c:numCache>
                      <c:formatCode>0.0</c:formatCode>
                      <c:ptCount val="8"/>
                      <c:pt idx="0">
                        <c:v>112.03</c:v>
                      </c:pt>
                      <c:pt idx="1">
                        <c:v>287.13</c:v>
                      </c:pt>
                      <c:pt idx="2">
                        <c:v>273.25</c:v>
                      </c:pt>
                      <c:pt idx="3">
                        <c:v>186.14000000000001</c:v>
                      </c:pt>
                      <c:pt idx="4">
                        <c:v>303.01</c:v>
                      </c:pt>
                      <c:pt idx="5">
                        <c:v>78.53</c:v>
                      </c:pt>
                      <c:pt idx="6">
                        <c:v>76.39</c:v>
                      </c:pt>
                      <c:pt idx="7">
                        <c:v>234.19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D46D-4840-90CC-D4F6A74B44E5}"/>
                  </c:ext>
                </c:extLst>
              </c15:ser>
            </c15:filteredBarSeries>
            <c15:filteredBar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TABLE'!$A$11</c15:sqref>
                        </c15:formulaRef>
                      </c:ext>
                    </c:extLst>
                    <c:strCache>
                      <c:ptCount val="1"/>
                      <c:pt idx="0">
                        <c:v>ALLOCATION</c:v>
                      </c:pt>
                    </c:strCache>
                  </c:strRef>
                </c:tx>
                <c:spPr>
                  <a:solidFill>
                    <a:schemeClr val="accent3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TABLE'!$B$2:$I$2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2011</c:v>
                      </c:pt>
                      <c:pt idx="1">
                        <c:v>2012</c:v>
                      </c:pt>
                      <c:pt idx="2">
                        <c:v>2013</c:v>
                      </c:pt>
                      <c:pt idx="3">
                        <c:v>2014</c:v>
                      </c:pt>
                      <c:pt idx="4">
                        <c:v>2015</c:v>
                      </c:pt>
                      <c:pt idx="5">
                        <c:v>2016</c:v>
                      </c:pt>
                      <c:pt idx="6">
                        <c:v>2017</c:v>
                      </c:pt>
                      <c:pt idx="7">
                        <c:v>2018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TABLE'!$B$11:$I$11</c15:sqref>
                        </c15:formulaRef>
                      </c:ext>
                    </c:extLst>
                    <c:numCache>
                      <c:formatCode>0.0</c:formatCode>
                      <c:ptCount val="8"/>
                      <c:pt idx="0">
                        <c:v>166.96</c:v>
                      </c:pt>
                      <c:pt idx="1">
                        <c:v>286.55</c:v>
                      </c:pt>
                      <c:pt idx="2">
                        <c:v>273.2</c:v>
                      </c:pt>
                      <c:pt idx="3">
                        <c:v>409.07</c:v>
                      </c:pt>
                      <c:pt idx="4">
                        <c:v>239.3</c:v>
                      </c:pt>
                      <c:pt idx="5">
                        <c:v>98.38</c:v>
                      </c:pt>
                      <c:pt idx="6">
                        <c:v>169.46</c:v>
                      </c:pt>
                      <c:pt idx="7">
                        <c:v>235.1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D46D-4840-90CC-D4F6A74B44E5}"/>
                  </c:ext>
                </c:extLst>
              </c15:ser>
            </c15:filteredBarSeries>
            <c15:filteredBar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TABLE'!$A$12</c15:sqref>
                        </c15:formulaRef>
                      </c:ext>
                    </c:extLst>
                    <c:strCache>
                      <c:ptCount val="1"/>
                      <c:pt idx="0">
                        <c:v>TOTAL UTILISATION</c:v>
                      </c:pt>
                    </c:strCache>
                  </c:strRef>
                </c:tx>
                <c:spPr>
                  <a:solidFill>
                    <a:schemeClr val="accent4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TABLE'!$B$2:$I$2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2011</c:v>
                      </c:pt>
                      <c:pt idx="1">
                        <c:v>2012</c:v>
                      </c:pt>
                      <c:pt idx="2">
                        <c:v>2013</c:v>
                      </c:pt>
                      <c:pt idx="3">
                        <c:v>2014</c:v>
                      </c:pt>
                      <c:pt idx="4">
                        <c:v>2015</c:v>
                      </c:pt>
                      <c:pt idx="5">
                        <c:v>2016</c:v>
                      </c:pt>
                      <c:pt idx="6">
                        <c:v>2017</c:v>
                      </c:pt>
                      <c:pt idx="7">
                        <c:v>2018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'ABFA TABLE'!$B$12:$I$12</c15:sqref>
                        </c15:formulaRef>
                      </c:ext>
                    </c:extLst>
                    <c:numCache>
                      <c:formatCode>0.0</c:formatCode>
                      <c:ptCount val="8"/>
                      <c:pt idx="0">
                        <c:v>112.03</c:v>
                      </c:pt>
                      <c:pt idx="1">
                        <c:v>287.13</c:v>
                      </c:pt>
                      <c:pt idx="2">
                        <c:v>273.25</c:v>
                      </c:pt>
                      <c:pt idx="3">
                        <c:v>186.14000000000001</c:v>
                      </c:pt>
                      <c:pt idx="4">
                        <c:v>303.01</c:v>
                      </c:pt>
                      <c:pt idx="5">
                        <c:v>78.78</c:v>
                      </c:pt>
                      <c:pt idx="6">
                        <c:v>76.7</c:v>
                      </c:pt>
                      <c:pt idx="7">
                        <c:v>235.19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D46D-4840-90CC-D4F6A74B44E5}"/>
                  </c:ext>
                </c:extLst>
              </c15:ser>
            </c15:filteredBarSeries>
          </c:ext>
        </c:extLst>
      </c:barChart>
      <c:catAx>
        <c:axId val="8538972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+mn-cs"/>
              </a:defRPr>
            </a:pPr>
            <a:endParaRPr lang="en-US"/>
          </a:p>
        </c:txPr>
        <c:crossAx val="853897928"/>
        <c:crosses val="autoZero"/>
        <c:auto val="1"/>
        <c:lblAlgn val="ctr"/>
        <c:lblOffset val="100"/>
        <c:noMultiLvlLbl val="0"/>
      </c:catAx>
      <c:valAx>
        <c:axId val="853897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+mn-cs"/>
                  </a:defRPr>
                </a:pPr>
                <a:r>
                  <a:rPr lang="en-GB" sz="1200" b="1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</a:rPr>
                  <a:t>Amount (US$ Million)</a:t>
                </a:r>
              </a:p>
            </c:rich>
          </c:tx>
          <c:layout>
            <c:manualLayout>
              <c:xMode val="edge"/>
              <c:yMode val="edge"/>
              <c:x val="7.8175903785775869E-3"/>
              <c:y val="0.3793510161131937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+mn-cs"/>
              </a:defRPr>
            </a:pPr>
            <a:endParaRPr lang="en-US"/>
          </a:p>
        </c:txPr>
        <c:crossAx val="8538972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5.0058431871392639E-2"/>
          <c:y val="0.88517883637175132"/>
          <c:w val="0.92903897807473679"/>
          <c:h val="9.434785308727365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'FREE SHS POLICY COSTS'!$H$22</c:f>
              <c:strCache>
                <c:ptCount val="1"/>
                <c:pt idx="0">
                  <c:v>Free SHS Programme</c:v>
                </c:pt>
              </c:strCache>
            </c:strRef>
          </c:tx>
          <c:spPr>
            <a:solidFill>
              <a:srgbClr val="F4A582"/>
            </a:solidFill>
            <a:ln>
              <a:noFill/>
            </a:ln>
            <a:effectLst/>
          </c:spPr>
          <c:invertIfNegative val="0"/>
          <c:cat>
            <c:numRef>
              <c:f>'FREE SHS POLICY COSTS'!$O$20:$Q$20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'FREE SHS POLICY COSTS'!$O$22:$Q$22</c:f>
              <c:numCache>
                <c:formatCode>0.00</c:formatCode>
                <c:ptCount val="3"/>
                <c:pt idx="0">
                  <c:v>45.39</c:v>
                </c:pt>
                <c:pt idx="1">
                  <c:v>86.831965153292018</c:v>
                </c:pt>
                <c:pt idx="2">
                  <c:v>110.3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30-4898-8BF7-610286DE7055}"/>
            </c:ext>
          </c:extLst>
        </c:ser>
        <c:ser>
          <c:idx val="1"/>
          <c:order val="1"/>
          <c:tx>
            <c:strRef>
              <c:f>'FREE SHS POLICY COSTS'!$H$21</c:f>
              <c:strCache>
                <c:ptCount val="1"/>
                <c:pt idx="0">
                  <c:v>Education priority area</c:v>
                </c:pt>
              </c:strCache>
            </c:strRef>
          </c:tx>
          <c:spPr>
            <a:solidFill>
              <a:srgbClr val="CA0020"/>
            </a:solidFill>
            <a:ln>
              <a:noFill/>
            </a:ln>
            <a:effectLst/>
          </c:spPr>
          <c:invertIfNegative val="0"/>
          <c:cat>
            <c:numRef>
              <c:f>'FREE SHS POLICY COSTS'!$O$20:$Q$20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'FREE SHS POLICY COSTS'!$O$21:$Q$21</c:f>
              <c:numCache>
                <c:formatCode>0.00</c:formatCode>
                <c:ptCount val="3"/>
                <c:pt idx="0">
                  <c:v>46.77</c:v>
                </c:pt>
                <c:pt idx="1">
                  <c:v>89.75</c:v>
                </c:pt>
                <c:pt idx="2">
                  <c:v>110.3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730-4898-8BF7-610286DE7055}"/>
            </c:ext>
          </c:extLst>
        </c:ser>
        <c:ser>
          <c:idx val="2"/>
          <c:order val="2"/>
          <c:tx>
            <c:strRef>
              <c:f>'FREE SHS POLICY COSTS'!$H$24</c:f>
              <c:strCache>
                <c:ptCount val="1"/>
                <c:pt idx="0">
                  <c:v>Utilised ABFA</c:v>
                </c:pt>
              </c:strCache>
            </c:strRef>
          </c:tx>
          <c:spPr>
            <a:solidFill>
              <a:srgbClr val="BABABA"/>
            </a:solidFill>
            <a:ln>
              <a:noFill/>
            </a:ln>
            <a:effectLst/>
          </c:spPr>
          <c:invertIfNegative val="0"/>
          <c:cat>
            <c:numRef>
              <c:f>'FREE SHS POLICY COSTS'!$O$20:$Q$20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'FREE SHS POLICY COSTS'!$O$24:$Q$24</c:f>
              <c:numCache>
                <c:formatCode>0.00</c:formatCode>
                <c:ptCount val="3"/>
                <c:pt idx="0">
                  <c:v>76.7</c:v>
                </c:pt>
                <c:pt idx="1">
                  <c:v>179.13</c:v>
                </c:pt>
                <c:pt idx="2">
                  <c:v>245.53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730-4898-8BF7-610286DE7055}"/>
            </c:ext>
          </c:extLst>
        </c:ser>
        <c:ser>
          <c:idx val="3"/>
          <c:order val="3"/>
          <c:tx>
            <c:strRef>
              <c:f>'FREE SHS POLICY COSTS'!$H$23</c:f>
              <c:strCache>
                <c:ptCount val="1"/>
                <c:pt idx="0">
                  <c:v>Allocated ABFA</c:v>
                </c:pt>
              </c:strCache>
            </c:strRef>
          </c:tx>
          <c:spPr>
            <a:solidFill>
              <a:srgbClr val="404040"/>
            </a:solidFill>
            <a:ln>
              <a:noFill/>
            </a:ln>
            <a:effectLst/>
          </c:spPr>
          <c:invertIfNegative val="0"/>
          <c:cat>
            <c:numRef>
              <c:f>'FREE SHS POLICY COSTS'!$O$20:$Q$20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'FREE SHS POLICY COSTS'!$O$23:$Q$23</c:f>
              <c:numCache>
                <c:formatCode>0.00</c:formatCode>
                <c:ptCount val="3"/>
                <c:pt idx="0">
                  <c:v>169.5</c:v>
                </c:pt>
                <c:pt idx="1">
                  <c:v>235.1</c:v>
                </c:pt>
                <c:pt idx="2">
                  <c:v>395.5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730-4898-8BF7-610286DE70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69567272"/>
        <c:axId val="769562352"/>
      </c:barChart>
      <c:catAx>
        <c:axId val="76956727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69562352"/>
        <c:crosses val="autoZero"/>
        <c:auto val="0"/>
        <c:lblAlgn val="ctr"/>
        <c:lblOffset val="100"/>
        <c:noMultiLvlLbl val="0"/>
      </c:catAx>
      <c:valAx>
        <c:axId val="769562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'FREE SHS POLICY COSTS'!$I$3:$K$3</c:f>
              <c:strCache>
                <c:ptCount val="3"/>
                <c:pt idx="0">
                  <c:v>AMOUNT (US$ MILLION)</c:v>
                </c:pt>
              </c:strCache>
            </c:strRef>
          </c:tx>
          <c:layout>
            <c:manualLayout>
              <c:xMode val="edge"/>
              <c:yMode val="edge"/>
              <c:x val="0.10973084886128365"/>
              <c:y val="0.257471028411951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69567272"/>
        <c:crosses val="autoZero"/>
        <c:crossBetween val="between"/>
      </c:valAx>
      <c:dTable>
        <c:showHorzBorder val="0"/>
        <c:showVertBorder val="0"/>
        <c:showOutline val="0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05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'FREE SHS POLICY COSTS'!$H$21</c:f>
              <c:strCache>
                <c:ptCount val="1"/>
                <c:pt idx="0">
                  <c:v>Education priority area</c:v>
                </c:pt>
              </c:strCache>
            </c:strRef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cat>
            <c:numRef>
              <c:f>'FREE SHS POLICY COSTS'!$I$20:$Q$20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'FREE SHS POLICY COSTS'!$I$21:$Q$21</c:f>
              <c:numCache>
                <c:formatCode>0.00</c:formatCode>
                <c:ptCount val="9"/>
                <c:pt idx="6">
                  <c:v>46.77</c:v>
                </c:pt>
                <c:pt idx="7">
                  <c:v>89.75</c:v>
                </c:pt>
                <c:pt idx="8">
                  <c:v>110.3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07-4089-ABDE-E4785660059D}"/>
            </c:ext>
          </c:extLst>
        </c:ser>
        <c:ser>
          <c:idx val="1"/>
          <c:order val="1"/>
          <c:tx>
            <c:strRef>
              <c:f>'FREE SHS POLICY COSTS'!$H$22</c:f>
              <c:strCache>
                <c:ptCount val="1"/>
                <c:pt idx="0">
                  <c:v>Free SHS Programme</c:v>
                </c:pt>
              </c:strCache>
            </c:strRef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cat>
            <c:numRef>
              <c:f>'FREE SHS POLICY COSTS'!$I$20:$Q$20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'FREE SHS POLICY COSTS'!$I$22:$Q$22</c:f>
              <c:numCache>
                <c:formatCode>0.00</c:formatCode>
                <c:ptCount val="9"/>
                <c:pt idx="6">
                  <c:v>45.39</c:v>
                </c:pt>
                <c:pt idx="7">
                  <c:v>86.831965153292018</c:v>
                </c:pt>
                <c:pt idx="8">
                  <c:v>110.3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07-4089-ABDE-E478566005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03726384"/>
        <c:axId val="1803728048"/>
      </c:barChart>
      <c:lineChart>
        <c:grouping val="standard"/>
        <c:varyColors val="0"/>
        <c:ser>
          <c:idx val="2"/>
          <c:order val="2"/>
          <c:tx>
            <c:strRef>
              <c:f>'FREE SHS POLICY COSTS'!$H$23</c:f>
              <c:strCache>
                <c:ptCount val="1"/>
                <c:pt idx="0">
                  <c:v>Allocated ABFA</c:v>
                </c:pt>
              </c:strCache>
            </c:strRef>
          </c:tx>
          <c:spPr>
            <a:ln w="38100" cap="rnd">
              <a:solidFill>
                <a:schemeClr val="dk1">
                  <a:tint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'FREE SHS POLICY COSTS'!$I$20:$Q$20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'FREE SHS POLICY COSTS'!$I$23:$Q$23</c:f>
              <c:numCache>
                <c:formatCode>0.00</c:formatCode>
                <c:ptCount val="9"/>
                <c:pt idx="0">
                  <c:v>167</c:v>
                </c:pt>
                <c:pt idx="1">
                  <c:v>286.60000000000002</c:v>
                </c:pt>
                <c:pt idx="2">
                  <c:v>273.2</c:v>
                </c:pt>
                <c:pt idx="3">
                  <c:v>409.1</c:v>
                </c:pt>
                <c:pt idx="4">
                  <c:v>239.3</c:v>
                </c:pt>
                <c:pt idx="5">
                  <c:v>98.4</c:v>
                </c:pt>
                <c:pt idx="6">
                  <c:v>169.5</c:v>
                </c:pt>
                <c:pt idx="7">
                  <c:v>235.1</c:v>
                </c:pt>
                <c:pt idx="8">
                  <c:v>395.5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D07-4089-ABDE-E4785660059D}"/>
            </c:ext>
          </c:extLst>
        </c:ser>
        <c:ser>
          <c:idx val="3"/>
          <c:order val="3"/>
          <c:tx>
            <c:strRef>
              <c:f>'FREE SHS POLICY COSTS'!$H$24</c:f>
              <c:strCache>
                <c:ptCount val="1"/>
                <c:pt idx="0">
                  <c:v>Utilised ABFA</c:v>
                </c:pt>
              </c:strCache>
            </c:strRef>
          </c:tx>
          <c:spPr>
            <a:ln w="38100" cap="rnd">
              <a:solidFill>
                <a:schemeClr val="dk1">
                  <a:tint val="9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'FREE SHS POLICY COSTS'!$I$20:$Q$20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'FREE SHS POLICY COSTS'!$I$24:$Q$24</c:f>
              <c:numCache>
                <c:formatCode>0.00</c:formatCode>
                <c:ptCount val="9"/>
                <c:pt idx="0">
                  <c:v>112</c:v>
                </c:pt>
                <c:pt idx="1">
                  <c:v>287.10000000000002</c:v>
                </c:pt>
                <c:pt idx="2">
                  <c:v>273.3</c:v>
                </c:pt>
                <c:pt idx="3">
                  <c:v>186.1</c:v>
                </c:pt>
                <c:pt idx="4">
                  <c:v>303</c:v>
                </c:pt>
                <c:pt idx="5">
                  <c:v>78.8</c:v>
                </c:pt>
                <c:pt idx="6">
                  <c:v>76.7</c:v>
                </c:pt>
                <c:pt idx="7">
                  <c:v>179.13</c:v>
                </c:pt>
                <c:pt idx="8">
                  <c:v>245.53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D07-4089-ABDE-E478566005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3726384"/>
        <c:axId val="1803728048"/>
      </c:lineChart>
      <c:catAx>
        <c:axId val="1803726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3728048"/>
        <c:crosses val="autoZero"/>
        <c:auto val="0"/>
        <c:lblAlgn val="ctr"/>
        <c:lblOffset val="100"/>
        <c:noMultiLvlLbl val="0"/>
      </c:catAx>
      <c:valAx>
        <c:axId val="1803728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GB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Amount (US¤ Milliom)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803726384"/>
        <c:crosses val="autoZero"/>
        <c:crossBetween val="between"/>
      </c:valAx>
      <c:dTable>
        <c:showHorzBorder val="0"/>
        <c:showVertBorder val="1"/>
        <c:showOutline val="0"/>
        <c:showKeys val="1"/>
        <c:spPr>
          <a:noFill/>
          <a:ln w="9525" cap="flat" cmpd="sng" algn="ctr">
            <a:noFill/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'FREE SHS POLICY COSTS'!$V$3</c:f>
              <c:strCache>
                <c:ptCount val="1"/>
                <c:pt idx="0">
                  <c:v>Agriculture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'FREE SHS POLICY COSTS'!$W$1:$AF$1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'FREE SHS POLICY COSTS'!$W$3:$AF$3</c:f>
              <c:numCache>
                <c:formatCode>0.0</c:formatCode>
                <c:ptCount val="10"/>
                <c:pt idx="0">
                  <c:v>8.77</c:v>
                </c:pt>
                <c:pt idx="1">
                  <c:v>40.26</c:v>
                </c:pt>
                <c:pt idx="2">
                  <c:v>186.97</c:v>
                </c:pt>
                <c:pt idx="3">
                  <c:v>72.59</c:v>
                </c:pt>
                <c:pt idx="4">
                  <c:v>16.05</c:v>
                </c:pt>
                <c:pt idx="5">
                  <c:v>7.01</c:v>
                </c:pt>
                <c:pt idx="6">
                  <c:v>11.33</c:v>
                </c:pt>
                <c:pt idx="7">
                  <c:v>35.85</c:v>
                </c:pt>
                <c:pt idx="8">
                  <c:v>13.83</c:v>
                </c:pt>
                <c:pt idx="9">
                  <c:v>13.6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DD6-4736-8ED4-4B457C3EDF83}"/>
            </c:ext>
          </c:extLst>
        </c:ser>
        <c:ser>
          <c:idx val="2"/>
          <c:order val="2"/>
          <c:tx>
            <c:strRef>
              <c:f>'FREE SHS POLICY COSTS'!$V$4</c:f>
              <c:strCache>
                <c:ptCount val="1"/>
                <c:pt idx="0">
                  <c:v>Infrastructure delivery in telecommunication, road, rail and port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'FREE SHS POLICY COSTS'!$W$1:$AF$1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'FREE SHS POLICY COSTS'!$W$4:$AF$4</c:f>
              <c:numCache>
                <c:formatCode>0.0</c:formatCode>
                <c:ptCount val="10"/>
                <c:pt idx="0">
                  <c:v>89.43</c:v>
                </c:pt>
                <c:pt idx="1">
                  <c:v>129.11000000000001</c:v>
                </c:pt>
                <c:pt idx="2">
                  <c:v>6.83</c:v>
                </c:pt>
                <c:pt idx="3">
                  <c:v>57.43</c:v>
                </c:pt>
                <c:pt idx="4">
                  <c:v>130.28</c:v>
                </c:pt>
                <c:pt idx="5">
                  <c:v>50.5</c:v>
                </c:pt>
                <c:pt idx="6">
                  <c:v>16.36</c:v>
                </c:pt>
                <c:pt idx="7">
                  <c:v>72.540000000000006</c:v>
                </c:pt>
                <c:pt idx="8">
                  <c:v>111.93</c:v>
                </c:pt>
                <c:pt idx="9">
                  <c:v>338.1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DD6-4736-8ED4-4B457C3EDF83}"/>
            </c:ext>
          </c:extLst>
        </c:ser>
        <c:ser>
          <c:idx val="3"/>
          <c:order val="3"/>
          <c:tx>
            <c:strRef>
              <c:f>'FREE SHS POLICY COSTS'!$V$5</c:f>
              <c:strCache>
                <c:ptCount val="1"/>
                <c:pt idx="0">
                  <c:v>Capacity building (including oil and gas)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'FREE SHS POLICY COSTS'!$W$1:$AF$1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'FREE SHS POLICY COSTS'!$W$5:$AF$5</c:f>
              <c:numCache>
                <c:formatCode>0.0</c:formatCode>
                <c:ptCount val="10"/>
                <c:pt idx="0">
                  <c:v>0.5</c:v>
                </c:pt>
                <c:pt idx="1">
                  <c:v>62.2</c:v>
                </c:pt>
                <c:pt idx="2">
                  <c:v>10.14</c:v>
                </c:pt>
                <c:pt idx="3">
                  <c:v>0</c:v>
                </c:pt>
                <c:pt idx="4">
                  <c:v>38.29</c:v>
                </c:pt>
                <c:pt idx="5">
                  <c:v>21.02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DD6-4736-8ED4-4B457C3EDF83}"/>
            </c:ext>
          </c:extLst>
        </c:ser>
        <c:ser>
          <c:idx val="4"/>
          <c:order val="4"/>
          <c:tx>
            <c:strRef>
              <c:f>'FREE SHS POLICY COSTS'!$V$6</c:f>
              <c:strCache>
                <c:ptCount val="1"/>
                <c:pt idx="0">
                  <c:v>Expenditure and amortisation of loans for oil and gas infrastructure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'FREE SHS POLICY COSTS'!$W$1:$AF$1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'FREE SHS POLICY COSTS'!$W$6:$AF$6</c:f>
              <c:numCache>
                <c:formatCode>0.0</c:formatCode>
                <c:ptCount val="10"/>
                <c:pt idx="0">
                  <c:v>13.33</c:v>
                </c:pt>
                <c:pt idx="1">
                  <c:v>55.56</c:v>
                </c:pt>
                <c:pt idx="2">
                  <c:v>69.31</c:v>
                </c:pt>
                <c:pt idx="3">
                  <c:v>56.12</c:v>
                </c:pt>
                <c:pt idx="4">
                  <c:v>118.39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DD6-4736-8ED4-4B457C3EDF83}"/>
            </c:ext>
          </c:extLst>
        </c:ser>
        <c:ser>
          <c:idx val="5"/>
          <c:order val="5"/>
          <c:tx>
            <c:strRef>
              <c:f>'FREE SHS POLICY COSTS'!$V$7</c:f>
              <c:strCache>
                <c:ptCount val="1"/>
                <c:pt idx="0">
                  <c:v>Physical infrastructure and service delivery in health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'FREE SHS POLICY COSTS'!$W$1:$AF$1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'FREE SHS POLICY COSTS'!$W$7:$AF$7</c:f>
              <c:numCache>
                <c:formatCode>0.0</c:formatCode>
                <c:ptCount val="10"/>
                <c:pt idx="6">
                  <c:v>2</c:v>
                </c:pt>
                <c:pt idx="7">
                  <c:v>6.5</c:v>
                </c:pt>
                <c:pt idx="8">
                  <c:v>8.9600000000000009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DD6-4736-8ED4-4B457C3EDF83}"/>
            </c:ext>
          </c:extLst>
        </c:ser>
        <c:ser>
          <c:idx val="6"/>
          <c:order val="6"/>
          <c:tx>
            <c:strRef>
              <c:f>'FREE SHS POLICY COSTS'!$V$8</c:f>
              <c:strCache>
                <c:ptCount val="1"/>
                <c:pt idx="0">
                  <c:v>Physical infrastructure and service delivery in education, science, and technology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'FREE SHS POLICY COSTS'!$W$1:$AF$1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'FREE SHS POLICY COSTS'!$W$8:$AF$8</c:f>
              <c:numCache>
                <c:formatCode>0.0</c:formatCode>
                <c:ptCount val="10"/>
                <c:pt idx="6">
                  <c:v>46.7</c:v>
                </c:pt>
                <c:pt idx="7">
                  <c:v>119.3</c:v>
                </c:pt>
                <c:pt idx="8">
                  <c:v>110.31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DD6-4736-8ED4-4B457C3EDF83}"/>
            </c:ext>
          </c:extLst>
        </c:ser>
        <c:ser>
          <c:idx val="7"/>
          <c:order val="7"/>
          <c:tx>
            <c:strRef>
              <c:f>'FREE SHS POLICY COSTS'!$V$9</c:f>
              <c:strCache>
                <c:ptCount val="1"/>
                <c:pt idx="0">
                  <c:v>Education and health service delivery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'FREE SHS POLICY COSTS'!$W$1:$AF$1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'FREE SHS POLICY COSTS'!$W$9:$AF$9</c:f>
              <c:numCache>
                <c:formatCode>0.0</c:formatCode>
                <c:ptCount val="10"/>
                <c:pt idx="9">
                  <c:v>120.5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DD6-4736-8ED4-4B457C3EDF83}"/>
            </c:ext>
          </c:extLst>
        </c:ser>
        <c:ser>
          <c:idx val="8"/>
          <c:order val="8"/>
          <c:tx>
            <c:strRef>
              <c:f>'FREE SHS POLICY COSTS'!$V$10</c:f>
              <c:strCache>
                <c:ptCount val="1"/>
                <c:pt idx="0">
                  <c:v>Industrial development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'FREE SHS POLICY COSTS'!$W$1:$AF$1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'FREE SHS POLICY COSTS'!$W$10:$AF$10</c:f>
              <c:numCache>
                <c:formatCode>0.0</c:formatCode>
                <c:ptCount val="10"/>
                <c:pt idx="9">
                  <c:v>5.5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DD6-4736-8ED4-4B457C3EDF83}"/>
            </c:ext>
          </c:extLst>
        </c:ser>
        <c:ser>
          <c:idx val="10"/>
          <c:order val="10"/>
          <c:tx>
            <c:strRef>
              <c:f>'FREE SHS POLICY COSTS'!$V$12</c:f>
              <c:strCache>
                <c:ptCount val="1"/>
                <c:pt idx="0">
                  <c:v>Transfers to the Public Interest and Accountability Committee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'FREE SHS POLICY COSTS'!$W$1:$AF$1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'FREE SHS POLICY COSTS'!$W$12:$AF$12</c:f>
              <c:numCache>
                <c:formatCode>0.0</c:formatCode>
                <c:ptCount val="10"/>
                <c:pt idx="5">
                  <c:v>0.25</c:v>
                </c:pt>
                <c:pt idx="6">
                  <c:v>0.31</c:v>
                </c:pt>
                <c:pt idx="7">
                  <c:v>1</c:v>
                </c:pt>
                <c:pt idx="8">
                  <c:v>0.56499999999999995</c:v>
                </c:pt>
                <c:pt idx="9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CDD6-4736-8ED4-4B457C3EDF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6913439"/>
        <c:axId val="1926904703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'FREE SHS POLICY COSTS'!$V$2</c15:sqref>
                        </c15:formulaRef>
                      </c:ext>
                    </c:extLst>
                    <c:strCache>
                      <c:ptCount val="1"/>
                      <c:pt idx="0">
                        <c:v>SELECTED ABFA PRIORITY AREAS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'FREE SHS POLICY COSTS'!$W$1:$AF$1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2011</c:v>
                      </c:pt>
                      <c:pt idx="1">
                        <c:v>2012</c:v>
                      </c:pt>
                      <c:pt idx="2">
                        <c:v>2013</c:v>
                      </c:pt>
                      <c:pt idx="3">
                        <c:v>2014</c:v>
                      </c:pt>
                      <c:pt idx="4">
                        <c:v>2015</c:v>
                      </c:pt>
                      <c:pt idx="5">
                        <c:v>2016</c:v>
                      </c:pt>
                      <c:pt idx="6">
                        <c:v>2017</c:v>
                      </c:pt>
                      <c:pt idx="7">
                        <c:v>2018</c:v>
                      </c:pt>
                      <c:pt idx="8">
                        <c:v>2019</c:v>
                      </c:pt>
                      <c:pt idx="9">
                        <c:v>2020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'FREE SHS POLICY COSTS'!$W$2:$AF$2</c15:sqref>
                        </c15:formulaRef>
                      </c:ext>
                    </c:extLst>
                    <c:numCache>
                      <c:formatCode>0.0</c:formatCode>
                      <c:ptCount val="10"/>
                      <c:pt idx="0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CDD6-4736-8ED4-4B457C3EDF83}"/>
                  </c:ext>
                </c:extLst>
              </c15:ser>
            </c15:filteredBarSeries>
            <c15:filteredBar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'FREE SHS POLICY COSTS'!$V$11</c15:sqref>
                        </c15:formulaRef>
                      </c:ext>
                    </c:extLst>
                    <c:strCache>
                      <c:ptCount val="1"/>
                      <c:pt idx="0">
                        <c:v>SUB-TOTAL</c:v>
                      </c:pt>
                    </c:strCache>
                  </c:strRef>
                </c:tx>
                <c:spPr>
                  <a:solidFill>
                    <a:schemeClr val="accent4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'FREE SHS POLICY COSTS'!$W$1:$AF$1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2011</c:v>
                      </c:pt>
                      <c:pt idx="1">
                        <c:v>2012</c:v>
                      </c:pt>
                      <c:pt idx="2">
                        <c:v>2013</c:v>
                      </c:pt>
                      <c:pt idx="3">
                        <c:v>2014</c:v>
                      </c:pt>
                      <c:pt idx="4">
                        <c:v>2015</c:v>
                      </c:pt>
                      <c:pt idx="5">
                        <c:v>2016</c:v>
                      </c:pt>
                      <c:pt idx="6">
                        <c:v>2017</c:v>
                      </c:pt>
                      <c:pt idx="7">
                        <c:v>2018</c:v>
                      </c:pt>
                      <c:pt idx="8">
                        <c:v>2019</c:v>
                      </c:pt>
                      <c:pt idx="9">
                        <c:v>2020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'FREE SHS POLICY COSTS'!$W$11:$AF$11</c15:sqref>
                        </c15:formulaRef>
                      </c:ext>
                    </c:extLst>
                    <c:numCache>
                      <c:formatCode>0.0</c:formatCode>
                      <c:ptCount val="10"/>
                      <c:pt idx="0">
                        <c:v>112.03</c:v>
                      </c:pt>
                      <c:pt idx="1">
                        <c:v>287.13</c:v>
                      </c:pt>
                      <c:pt idx="2">
                        <c:v>273.25</c:v>
                      </c:pt>
                      <c:pt idx="3">
                        <c:v>186.14000000000001</c:v>
                      </c:pt>
                      <c:pt idx="4">
                        <c:v>303.01</c:v>
                      </c:pt>
                      <c:pt idx="5">
                        <c:v>78.53</c:v>
                      </c:pt>
                      <c:pt idx="6">
                        <c:v>76.39</c:v>
                      </c:pt>
                      <c:pt idx="7">
                        <c:v>234.19</c:v>
                      </c:pt>
                      <c:pt idx="8">
                        <c:v>245.03</c:v>
                      </c:pt>
                      <c:pt idx="9">
                        <c:v>477.70000000000005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CDD6-4736-8ED4-4B457C3EDF83}"/>
                  </c:ext>
                </c:extLst>
              </c15:ser>
            </c15:filteredBarSeries>
          </c:ext>
        </c:extLst>
      </c:barChart>
      <c:barChart>
        <c:barDir val="col"/>
        <c:grouping val="clustered"/>
        <c:varyColors val="0"/>
        <c:ser>
          <c:idx val="12"/>
          <c:order val="12"/>
          <c:tx>
            <c:strRef>
              <c:f>'FREE SHS POLICY COSTS'!$V$14</c:f>
              <c:strCache>
                <c:ptCount val="1"/>
                <c:pt idx="0">
                  <c:v>ALLOCATION</c:v>
                </c:pt>
              </c:strCache>
            </c:strRef>
          </c:tx>
          <c:spPr>
            <a:gradFill>
              <a:gsLst>
                <a:gs pos="0">
                  <a:schemeClr val="accent6"/>
                </a:gs>
                <a:gs pos="100000">
                  <a:schemeClr val="bg1">
                    <a:alpha val="0"/>
                  </a:schemeClr>
                </a:gs>
              </a:gsLst>
              <a:lin ang="540000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1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'FREE SHS POLICY COSTS'!$W$1:$AF$1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'FREE SHS POLICY COSTS'!$W$14:$AF$14</c:f>
              <c:numCache>
                <c:formatCode>0.0</c:formatCode>
                <c:ptCount val="10"/>
                <c:pt idx="0">
                  <c:v>166.96</c:v>
                </c:pt>
                <c:pt idx="1">
                  <c:v>286.55</c:v>
                </c:pt>
                <c:pt idx="2">
                  <c:v>273.2</c:v>
                </c:pt>
                <c:pt idx="3">
                  <c:v>409.07</c:v>
                </c:pt>
                <c:pt idx="4">
                  <c:v>239.3</c:v>
                </c:pt>
                <c:pt idx="5">
                  <c:v>98.38</c:v>
                </c:pt>
                <c:pt idx="6">
                  <c:v>169.46</c:v>
                </c:pt>
                <c:pt idx="7">
                  <c:v>235.1</c:v>
                </c:pt>
                <c:pt idx="8">
                  <c:v>395.5</c:v>
                </c:pt>
                <c:pt idx="9">
                  <c:v>273.39999999999998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CDD6-4736-8ED4-4B457C3EDF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-19"/>
        <c:axId val="2060746303"/>
        <c:axId val="2060752127"/>
      </c:barChart>
      <c:lineChart>
        <c:grouping val="standard"/>
        <c:varyColors val="0"/>
        <c:ser>
          <c:idx val="11"/>
          <c:order val="11"/>
          <c:tx>
            <c:strRef>
              <c:f>'FREE SHS POLICY COSTS'!$V$13</c:f>
              <c:strCache>
                <c:ptCount val="1"/>
                <c:pt idx="0">
                  <c:v>TOTAL UTILISATION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spPr>
              <a:noFill/>
              <a:ln w="19050" cap="flat" cmpd="sng" algn="ctr">
                <a:noFill/>
                <a:prstDash val="solid"/>
                <a:miter lim="800000"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'FREE SHS POLICY COSTS'!$W$1:$AF$1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'FREE SHS POLICY COSTS'!$W$13:$AF$13</c:f>
              <c:numCache>
                <c:formatCode>0.0</c:formatCode>
                <c:ptCount val="10"/>
                <c:pt idx="0">
                  <c:v>112.03</c:v>
                </c:pt>
                <c:pt idx="1">
                  <c:v>287.13</c:v>
                </c:pt>
                <c:pt idx="2">
                  <c:v>273.25</c:v>
                </c:pt>
                <c:pt idx="3">
                  <c:v>186.14000000000001</c:v>
                </c:pt>
                <c:pt idx="4">
                  <c:v>303.01</c:v>
                </c:pt>
                <c:pt idx="5">
                  <c:v>78.78</c:v>
                </c:pt>
                <c:pt idx="6">
                  <c:v>76.7</c:v>
                </c:pt>
                <c:pt idx="7">
                  <c:v>235.19</c:v>
                </c:pt>
                <c:pt idx="8">
                  <c:v>245.595</c:v>
                </c:pt>
                <c:pt idx="9">
                  <c:v>478.20000000000005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CDD6-4736-8ED4-4B457C3EDF83}"/>
            </c:ext>
          </c:extLst>
        </c:ser>
        <c:ser>
          <c:idx val="13"/>
          <c:order val="13"/>
          <c:tx>
            <c:strRef>
              <c:f>'FREE SHS POLICY COSTS'!$V$15</c:f>
              <c:strCache>
                <c:ptCount val="1"/>
                <c:pt idx="0">
                  <c:v>BOTTOM LINE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cat>
            <c:numRef>
              <c:f>'FREE SHS POLICY COSTS'!$W$1:$AF$1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'FREE SHS POLICY COSTS'!$W$15:$AF$15</c:f>
              <c:numCache>
                <c:formatCode>0.0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CDD6-4736-8ED4-4B457C3EDF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upDownBars>
          <c:gapWidth val="22"/>
          <c:upBars>
            <c:spPr>
              <a:solidFill>
                <a:schemeClr val="lt1"/>
              </a:solidFill>
              <a:ln w="9525">
                <a:solidFill>
                  <a:schemeClr val="tx1">
                    <a:lumMod val="15000"/>
                    <a:lumOff val="85000"/>
                  </a:schemeClr>
                </a:solidFill>
              </a:ln>
              <a:effectLst/>
            </c:spPr>
          </c:upBars>
          <c:downBars>
            <c:spPr>
              <a:gradFill>
                <a:gsLst>
                  <a:gs pos="0">
                    <a:schemeClr val="tx1">
                      <a:lumMod val="50000"/>
                      <a:lumOff val="50000"/>
                    </a:schemeClr>
                  </a:gs>
                  <a:gs pos="100000">
                    <a:schemeClr val="bg1">
                      <a:alpha val="0"/>
                    </a:schemeClr>
                  </a:gs>
                </a:gsLst>
                <a:lin ang="5400000" scaled="1"/>
              </a:gradFill>
              <a:ln w="9525">
                <a:noFill/>
              </a:ln>
              <a:effectLst/>
            </c:spPr>
          </c:downBars>
        </c:upDownBars>
        <c:marker val="1"/>
        <c:smooth val="0"/>
        <c:axId val="1926913439"/>
        <c:axId val="1926904703"/>
      </c:lineChart>
      <c:catAx>
        <c:axId val="1926913439"/>
        <c:scaling>
          <c:orientation val="minMax"/>
        </c:scaling>
        <c:delete val="0"/>
        <c:axPos val="b"/>
        <c:majorGridlines>
          <c:spPr>
            <a:ln w="12700" cap="flat" cmpd="sng" algn="ctr">
              <a:solidFill>
                <a:sysClr val="windowText" lastClr="000000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6904703"/>
        <c:crosses val="autoZero"/>
        <c:auto val="1"/>
        <c:lblAlgn val="ctr"/>
        <c:lblOffset val="100"/>
        <c:noMultiLvlLbl val="0"/>
      </c:catAx>
      <c:valAx>
        <c:axId val="1926904703"/>
        <c:scaling>
          <c:orientation val="minMax"/>
        </c:scaling>
        <c:delete val="0"/>
        <c:axPos val="l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[$$-409]#,##0.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26913439"/>
        <c:crosses val="autoZero"/>
        <c:crossBetween val="between"/>
      </c:valAx>
      <c:valAx>
        <c:axId val="2060752127"/>
        <c:scaling>
          <c:orientation val="minMax"/>
        </c:scaling>
        <c:delete val="0"/>
        <c:axPos val="r"/>
        <c:numFmt formatCode="0.0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0746303"/>
        <c:crosses val="max"/>
        <c:crossBetween val="between"/>
      </c:valAx>
      <c:catAx>
        <c:axId val="206074630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060752127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100" b="0" i="0" u="none" strike="noStrike" kern="1200" baseline="0">
                <a:ln>
                  <a:noFill/>
                </a:ln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319088</xdr:colOff>
      <xdr:row>1</xdr:row>
      <xdr:rowOff>119476</xdr:rowOff>
    </xdr:from>
    <xdr:to>
      <xdr:col>17</xdr:col>
      <xdr:colOff>209757</xdr:colOff>
      <xdr:row>15</xdr:row>
      <xdr:rowOff>5176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E3E51FA-D638-4F80-9877-3193C0780CA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166686</xdr:rowOff>
    </xdr:from>
    <xdr:to>
      <xdr:col>3</xdr:col>
      <xdr:colOff>381000</xdr:colOff>
      <xdr:row>51</xdr:row>
      <xdr:rowOff>95250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4AD4997-3001-4C87-8F0A-8D7C7927BB8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57727</xdr:colOff>
      <xdr:row>1</xdr:row>
      <xdr:rowOff>161637</xdr:rowOff>
    </xdr:from>
    <xdr:to>
      <xdr:col>14</xdr:col>
      <xdr:colOff>3194241</xdr:colOff>
      <xdr:row>47</xdr:row>
      <xdr:rowOff>92364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CD75694-B5D6-45AF-B006-DD136CDA954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11</xdr:row>
      <xdr:rowOff>104775</xdr:rowOff>
    </xdr:from>
    <xdr:to>
      <xdr:col>5</xdr:col>
      <xdr:colOff>419100</xdr:colOff>
      <xdr:row>38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BB25F16-E3B6-4349-9F29-D0A38DF131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1670956</xdr:colOff>
      <xdr:row>26</xdr:row>
      <xdr:rowOff>35377</xdr:rowOff>
    </xdr:from>
    <xdr:to>
      <xdr:col>16</xdr:col>
      <xdr:colOff>318407</xdr:colOff>
      <xdr:row>53</xdr:row>
      <xdr:rowOff>168729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F0A094D-6667-488E-B890-E5A5D43E8A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247650</xdr:colOff>
      <xdr:row>24</xdr:row>
      <xdr:rowOff>8965</xdr:rowOff>
    </xdr:from>
    <xdr:to>
      <xdr:col>36</xdr:col>
      <xdr:colOff>1224804</xdr:colOff>
      <xdr:row>58</xdr:row>
      <xdr:rowOff>75640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7C1B628-7B5B-4186-A501-7AB92E81F5C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PIAC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FF0000"/>
      </a:accent1>
      <a:accent2>
        <a:srgbClr val="FFC000"/>
      </a:accent2>
      <a:accent3>
        <a:srgbClr val="00B050"/>
      </a:accent3>
      <a:accent4>
        <a:srgbClr val="4472C4"/>
      </a:accent4>
      <a:accent5>
        <a:srgbClr val="7F6000"/>
      </a:accent5>
      <a:accent6>
        <a:srgbClr val="954F72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B26DE-BA90-4B0D-A0A1-5117A8CC4044}">
  <dimension ref="A1:H36"/>
  <sheetViews>
    <sheetView zoomScaleNormal="100" workbookViewId="0">
      <selection activeCell="B3" sqref="B3"/>
    </sheetView>
  </sheetViews>
  <sheetFormatPr defaultRowHeight="15" x14ac:dyDescent="0.25"/>
  <cols>
    <col min="1" max="1" width="53.140625" bestFit="1" customWidth="1"/>
    <col min="2" max="2" width="13.85546875" bestFit="1" customWidth="1"/>
    <col min="3" max="3" width="20.28515625" bestFit="1" customWidth="1"/>
    <col min="4" max="4" width="13.140625" bestFit="1" customWidth="1"/>
    <col min="5" max="5" width="28.5703125" customWidth="1"/>
    <col min="6" max="6" width="12.140625" bestFit="1" customWidth="1"/>
    <col min="7" max="8" width="13.42578125" bestFit="1" customWidth="1"/>
  </cols>
  <sheetData>
    <row r="1" spans="1:7" x14ac:dyDescent="0.25">
      <c r="A1" t="s">
        <v>0</v>
      </c>
      <c r="B1" t="s">
        <v>2</v>
      </c>
      <c r="C1" t="s">
        <v>1</v>
      </c>
      <c r="D1" t="s">
        <v>2</v>
      </c>
    </row>
    <row r="2" spans="1:7" x14ac:dyDescent="0.25">
      <c r="A2">
        <v>2011</v>
      </c>
      <c r="B2">
        <v>166.96</v>
      </c>
      <c r="C2">
        <f>B2*1000000</f>
        <v>166960000</v>
      </c>
      <c r="E2" s="1"/>
    </row>
    <row r="3" spans="1:7" x14ac:dyDescent="0.25">
      <c r="A3">
        <v>2012</v>
      </c>
      <c r="B3">
        <v>286.55</v>
      </c>
      <c r="C3">
        <f t="shared" ref="C3:C9" si="0">B3*1000000</f>
        <v>286550000</v>
      </c>
    </row>
    <row r="4" spans="1:7" x14ac:dyDescent="0.25">
      <c r="A4">
        <v>2013</v>
      </c>
      <c r="B4">
        <v>273.2</v>
      </c>
      <c r="C4">
        <f t="shared" si="0"/>
        <v>273200000</v>
      </c>
    </row>
    <row r="5" spans="1:7" x14ac:dyDescent="0.25">
      <c r="A5">
        <v>2014</v>
      </c>
      <c r="B5">
        <v>409.07</v>
      </c>
      <c r="C5">
        <f t="shared" si="0"/>
        <v>409070000</v>
      </c>
    </row>
    <row r="6" spans="1:7" x14ac:dyDescent="0.25">
      <c r="A6">
        <v>2015</v>
      </c>
      <c r="B6">
        <v>239.3</v>
      </c>
      <c r="C6">
        <f t="shared" si="0"/>
        <v>239300000</v>
      </c>
    </row>
    <row r="7" spans="1:7" x14ac:dyDescent="0.25">
      <c r="A7">
        <v>2016</v>
      </c>
      <c r="B7">
        <v>98.38</v>
      </c>
      <c r="C7">
        <f t="shared" si="0"/>
        <v>98380000</v>
      </c>
    </row>
    <row r="8" spans="1:7" x14ac:dyDescent="0.25">
      <c r="A8">
        <v>2017</v>
      </c>
      <c r="B8">
        <v>169.46</v>
      </c>
      <c r="C8">
        <f t="shared" si="0"/>
        <v>169460000</v>
      </c>
      <c r="E8" s="1">
        <v>49070181</v>
      </c>
    </row>
    <row r="9" spans="1:7" x14ac:dyDescent="0.25">
      <c r="A9">
        <v>2018</v>
      </c>
      <c r="B9">
        <v>235.1</v>
      </c>
      <c r="C9">
        <f t="shared" si="0"/>
        <v>235100000</v>
      </c>
    </row>
    <row r="11" spans="1:7" x14ac:dyDescent="0.25">
      <c r="A11" s="68" t="s">
        <v>3</v>
      </c>
      <c r="B11" s="68"/>
      <c r="C11" s="68"/>
      <c r="D11" s="68"/>
      <c r="E11" s="68"/>
      <c r="F11" s="68"/>
      <c r="G11" s="68"/>
    </row>
    <row r="12" spans="1:7" x14ac:dyDescent="0.25">
      <c r="A12" s="5"/>
      <c r="B12" s="68" t="s">
        <v>1</v>
      </c>
      <c r="C12" s="68"/>
      <c r="D12" s="68"/>
      <c r="E12" s="68"/>
      <c r="F12" s="68"/>
      <c r="G12" s="68"/>
    </row>
    <row r="13" spans="1:7" x14ac:dyDescent="0.25">
      <c r="A13" s="5" t="s">
        <v>8</v>
      </c>
      <c r="B13" s="3">
        <v>2011</v>
      </c>
      <c r="C13" s="4">
        <v>2012</v>
      </c>
      <c r="D13" s="3">
        <v>2013</v>
      </c>
      <c r="E13" s="3">
        <v>2014</v>
      </c>
      <c r="F13" s="3">
        <v>2015</v>
      </c>
      <c r="G13" s="3">
        <v>2016</v>
      </c>
    </row>
    <row r="14" spans="1:7" x14ac:dyDescent="0.25">
      <c r="A14" s="7" t="s">
        <v>7</v>
      </c>
      <c r="B14" s="9"/>
      <c r="C14" s="9"/>
      <c r="D14" s="9"/>
      <c r="E14" s="9"/>
      <c r="F14" s="10"/>
      <c r="G14" s="10"/>
    </row>
    <row r="15" spans="1:7" x14ac:dyDescent="0.25">
      <c r="A15" s="7" t="s">
        <v>4</v>
      </c>
      <c r="B15" s="9"/>
      <c r="C15" s="9"/>
      <c r="D15" s="9"/>
      <c r="E15" s="9"/>
      <c r="F15" s="10"/>
      <c r="G15" s="10"/>
    </row>
    <row r="16" spans="1:7" x14ac:dyDescent="0.25">
      <c r="A16" s="7" t="s">
        <v>5</v>
      </c>
      <c r="B16" s="9"/>
      <c r="C16" s="9"/>
      <c r="D16" s="9"/>
      <c r="E16" s="9"/>
      <c r="F16" s="10"/>
      <c r="G16" s="10"/>
    </row>
    <row r="17" spans="1:8" x14ac:dyDescent="0.25">
      <c r="A17" s="7" t="s">
        <v>6</v>
      </c>
      <c r="B17" s="9"/>
      <c r="C17" s="9"/>
      <c r="D17" s="9"/>
      <c r="E17" s="9"/>
      <c r="F17" s="10"/>
      <c r="G17" s="10"/>
    </row>
    <row r="18" spans="1:8" x14ac:dyDescent="0.25">
      <c r="A18" s="5" t="s">
        <v>15</v>
      </c>
      <c r="B18" s="9"/>
      <c r="C18" s="9"/>
      <c r="D18" s="9"/>
      <c r="E18" s="9"/>
      <c r="F18" s="10"/>
      <c r="G18" s="10"/>
    </row>
    <row r="19" spans="1:8" x14ac:dyDescent="0.25">
      <c r="A19" s="7" t="s">
        <v>16</v>
      </c>
      <c r="B19" s="9">
        <v>166.96</v>
      </c>
      <c r="C19" s="9">
        <v>286.55</v>
      </c>
      <c r="D19" s="9">
        <v>273.2</v>
      </c>
      <c r="E19" s="9">
        <v>409.07</v>
      </c>
      <c r="F19" s="9">
        <v>239.3</v>
      </c>
      <c r="G19" s="9">
        <v>98.38</v>
      </c>
    </row>
    <row r="20" spans="1:8" x14ac:dyDescent="0.25">
      <c r="A20" s="68" t="s">
        <v>9</v>
      </c>
      <c r="B20" s="68"/>
      <c r="C20" s="68"/>
      <c r="D20" s="68"/>
      <c r="E20" s="68"/>
      <c r="F20" s="68"/>
      <c r="G20" s="68"/>
    </row>
    <row r="21" spans="1:8" x14ac:dyDescent="0.25">
      <c r="A21" s="5"/>
      <c r="B21" s="68" t="s">
        <v>1</v>
      </c>
      <c r="C21" s="68"/>
      <c r="D21" s="6"/>
      <c r="E21" s="6"/>
      <c r="F21" s="6"/>
      <c r="G21" s="6"/>
    </row>
    <row r="22" spans="1:8" x14ac:dyDescent="0.25">
      <c r="A22" s="5" t="s">
        <v>8</v>
      </c>
      <c r="B22" s="3">
        <v>2017</v>
      </c>
      <c r="C22" s="4">
        <v>2018</v>
      </c>
      <c r="D22" s="3"/>
      <c r="E22" s="3"/>
      <c r="F22" s="3"/>
      <c r="G22" s="3"/>
    </row>
    <row r="23" spans="1:8" x14ac:dyDescent="0.25">
      <c r="A23" s="2" t="s">
        <v>10</v>
      </c>
      <c r="B23" s="9">
        <f>H23:H26/G31/1000000</f>
        <v>10.730413503054729</v>
      </c>
      <c r="C23" s="9">
        <f>251.47/G31</f>
        <v>54.990159575999378</v>
      </c>
      <c r="D23" s="5"/>
      <c r="E23" s="5"/>
      <c r="H23" s="8">
        <v>49070181</v>
      </c>
    </row>
    <row r="24" spans="1:8" x14ac:dyDescent="0.25">
      <c r="A24" s="2" t="s">
        <v>11</v>
      </c>
      <c r="B24" s="9">
        <f>H24/G31/1000000</f>
        <v>44.255388758276055</v>
      </c>
      <c r="C24" s="9">
        <f>465.91/G31</f>
        <v>101.88279018592226</v>
      </c>
      <c r="D24" s="5"/>
      <c r="E24" s="5"/>
      <c r="H24" s="8">
        <v>202379893</v>
      </c>
    </row>
    <row r="25" spans="1:8" x14ac:dyDescent="0.25">
      <c r="A25" s="2" t="s">
        <v>12</v>
      </c>
      <c r="B25" s="9">
        <f>H25/G31/1000000</f>
        <v>1.8938034093771849</v>
      </c>
      <c r="C25" s="9">
        <f>50/G31</f>
        <v>10.933741515091139</v>
      </c>
      <c r="D25" s="5"/>
      <c r="E25" s="5"/>
      <c r="H25" s="8">
        <v>8660363</v>
      </c>
    </row>
    <row r="26" spans="1:8" x14ac:dyDescent="0.25">
      <c r="A26" s="2" t="s">
        <v>13</v>
      </c>
      <c r="B26" s="9">
        <f>H26/G31/1000000</f>
        <v>15.490516712672953</v>
      </c>
      <c r="C26" s="9">
        <f>774/G31</f>
        <v>169.25431865361082</v>
      </c>
      <c r="D26" s="5"/>
      <c r="E26" s="5"/>
      <c r="H26" s="8">
        <v>70838133</v>
      </c>
    </row>
    <row r="27" spans="1:8" x14ac:dyDescent="0.25">
      <c r="A27" s="2" t="s">
        <v>17</v>
      </c>
      <c r="B27" s="10">
        <f>SUM(B23:B26)</f>
        <v>72.370122383380917</v>
      </c>
      <c r="C27" s="10">
        <f>SUM(C23:C26)</f>
        <v>337.06100993062358</v>
      </c>
    </row>
    <row r="28" spans="1:8" x14ac:dyDescent="0.25">
      <c r="A28" s="2" t="s">
        <v>14</v>
      </c>
      <c r="B28" s="9" t="e">
        <f>#REF!/G31/1000000</f>
        <v>#REF!</v>
      </c>
      <c r="C28" s="9">
        <f>5/G31</f>
        <v>1.093374151509114</v>
      </c>
      <c r="H28" s="1"/>
    </row>
    <row r="29" spans="1:8" x14ac:dyDescent="0.25">
      <c r="A29" s="5" t="s">
        <v>15</v>
      </c>
      <c r="B29" s="9" t="e">
        <f>SUM(B27:B28)</f>
        <v>#REF!</v>
      </c>
      <c r="C29" s="9">
        <f>SUM(C27:C28)</f>
        <v>338.15438408213271</v>
      </c>
      <c r="H29" s="1">
        <f>SUM(H22:H26)</f>
        <v>330948570</v>
      </c>
    </row>
    <row r="30" spans="1:8" x14ac:dyDescent="0.25">
      <c r="A30" s="2" t="s">
        <v>16</v>
      </c>
      <c r="B30" s="10">
        <v>169.46</v>
      </c>
      <c r="C30" s="10">
        <v>235.1</v>
      </c>
    </row>
    <row r="31" spans="1:8" x14ac:dyDescent="0.25">
      <c r="G31">
        <f>F36/G36</f>
        <v>4.5730000047091126</v>
      </c>
    </row>
    <row r="36" spans="6:7" x14ac:dyDescent="0.25">
      <c r="F36" s="1">
        <v>774934517</v>
      </c>
      <c r="G36" s="1">
        <v>169458674</v>
      </c>
    </row>
  </sheetData>
  <mergeCells count="4">
    <mergeCell ref="B12:G12"/>
    <mergeCell ref="A11:G11"/>
    <mergeCell ref="A20:G20"/>
    <mergeCell ref="B21:C2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96FEE-E1E3-4236-A49F-CE6EA043135A}">
  <dimension ref="A1:T39"/>
  <sheetViews>
    <sheetView workbookViewId="0">
      <selection activeCell="A4" sqref="A4:G4"/>
    </sheetView>
  </sheetViews>
  <sheetFormatPr defaultRowHeight="15" x14ac:dyDescent="0.25"/>
  <cols>
    <col min="1" max="1" width="53.140625" bestFit="1" customWidth="1"/>
    <col min="2" max="3" width="6.5703125" bestFit="1" customWidth="1"/>
    <col min="4" max="4" width="11.42578125" bestFit="1" customWidth="1"/>
    <col min="5" max="5" width="6.5703125" bestFit="1" customWidth="1"/>
    <col min="6" max="6" width="6.42578125" bestFit="1" customWidth="1"/>
    <col min="7" max="7" width="5.5703125" bestFit="1" customWidth="1"/>
    <col min="8" max="8" width="20.5703125" bestFit="1" customWidth="1"/>
    <col min="9" max="9" width="33.5703125" style="10" bestFit="1" customWidth="1"/>
    <col min="10" max="10" width="12.5703125" bestFit="1" customWidth="1"/>
    <col min="11" max="11" width="15.5703125" bestFit="1" customWidth="1"/>
    <col min="14" max="14" width="10.5703125" bestFit="1" customWidth="1"/>
    <col min="15" max="15" width="9.5703125" bestFit="1" customWidth="1"/>
    <col min="17" max="17" width="29.42578125" bestFit="1" customWidth="1"/>
  </cols>
  <sheetData>
    <row r="1" spans="1:17" x14ac:dyDescent="0.25">
      <c r="A1" s="68" t="s">
        <v>3</v>
      </c>
      <c r="B1" s="68"/>
      <c r="C1" s="68"/>
      <c r="D1" s="68"/>
      <c r="E1" s="68"/>
      <c r="F1" s="68"/>
      <c r="G1" s="68"/>
    </row>
    <row r="2" spans="1:17" x14ac:dyDescent="0.25">
      <c r="A2" s="5"/>
      <c r="B2" s="25">
        <v>2011</v>
      </c>
      <c r="C2" s="25">
        <v>2012</v>
      </c>
      <c r="D2" s="25">
        <v>2013</v>
      </c>
      <c r="E2" s="25">
        <v>2014</v>
      </c>
      <c r="F2" s="25">
        <v>2015</v>
      </c>
      <c r="G2" s="25">
        <v>2016</v>
      </c>
      <c r="H2" t="s">
        <v>31</v>
      </c>
      <c r="I2" s="10" t="s">
        <v>32</v>
      </c>
      <c r="J2" s="70" t="s">
        <v>23</v>
      </c>
      <c r="K2" s="70"/>
      <c r="L2" s="70"/>
      <c r="M2" s="70"/>
      <c r="N2" s="70"/>
      <c r="O2" s="70"/>
      <c r="Q2" t="s">
        <v>24</v>
      </c>
    </row>
    <row r="3" spans="1:17" x14ac:dyDescent="0.25">
      <c r="A3" s="5" t="s">
        <v>18</v>
      </c>
      <c r="B3" s="69" t="s">
        <v>22</v>
      </c>
      <c r="C3" s="69"/>
      <c r="D3" s="69"/>
      <c r="E3" s="69"/>
      <c r="F3" s="69"/>
      <c r="G3" s="69"/>
    </row>
    <row r="4" spans="1:17" x14ac:dyDescent="0.25">
      <c r="A4" s="7" t="s">
        <v>6</v>
      </c>
      <c r="B4" s="9">
        <v>13.33</v>
      </c>
      <c r="C4" s="9">
        <v>55.56</v>
      </c>
      <c r="D4" s="9">
        <v>69.31</v>
      </c>
      <c r="E4" s="9">
        <v>56.12</v>
      </c>
      <c r="F4" s="9">
        <v>118.39</v>
      </c>
      <c r="G4" s="9">
        <v>0</v>
      </c>
      <c r="H4" s="10">
        <f>SUM(B4:G4)</f>
        <v>312.70999999999998</v>
      </c>
      <c r="I4" s="21">
        <f>H4/H10*100</f>
        <v>25.211635519293097</v>
      </c>
      <c r="J4" s="10">
        <f t="shared" ref="J4:N4" si="0">B4/B10*100</f>
        <v>11.898598589663482</v>
      </c>
      <c r="K4" s="10">
        <f t="shared" si="0"/>
        <v>19.350120154633789</v>
      </c>
      <c r="L4" s="10">
        <f t="shared" si="0"/>
        <v>25.365050320219577</v>
      </c>
      <c r="M4" s="10">
        <f t="shared" si="0"/>
        <v>30.149349951649295</v>
      </c>
      <c r="N4" s="10">
        <f t="shared" si="0"/>
        <v>39.071317778291139</v>
      </c>
      <c r="O4" s="10">
        <f>G5/G10*100</f>
        <v>64.102564102564102</v>
      </c>
    </row>
    <row r="5" spans="1:17" x14ac:dyDescent="0.25">
      <c r="A5" s="7" t="s">
        <v>4</v>
      </c>
      <c r="B5" s="9">
        <v>89.43</v>
      </c>
      <c r="C5" s="9">
        <v>129.11000000000001</v>
      </c>
      <c r="D5" s="9">
        <v>6.83</v>
      </c>
      <c r="E5" s="9">
        <v>57.43</v>
      </c>
      <c r="F5" s="9">
        <v>130.28</v>
      </c>
      <c r="G5" s="9">
        <v>50.5</v>
      </c>
      <c r="H5" s="10">
        <f>SUM(B5:G5)</f>
        <v>463.58000000000004</v>
      </c>
      <c r="I5" s="23">
        <f>H5/H10*100</f>
        <v>37.375235822435791</v>
      </c>
      <c r="J5" s="10">
        <f t="shared" ref="J5:N5" si="1">B5/B10*100</f>
        <v>79.82683209854504</v>
      </c>
      <c r="K5" s="10">
        <f t="shared" si="1"/>
        <v>44.965694981367335</v>
      </c>
      <c r="L5" s="10">
        <f t="shared" si="1"/>
        <v>2.4995425434583716</v>
      </c>
      <c r="M5" s="10">
        <f t="shared" si="1"/>
        <v>30.853121306543464</v>
      </c>
      <c r="N5" s="10">
        <f t="shared" si="1"/>
        <v>42.995280683805809</v>
      </c>
      <c r="O5" s="10">
        <f>G6/G10*100</f>
        <v>8.8981975120588981</v>
      </c>
      <c r="Q5" s="10">
        <f>SUM(B5,C5,D5,E5,F5,G6)</f>
        <v>420.09000000000003</v>
      </c>
    </row>
    <row r="6" spans="1:17" x14ac:dyDescent="0.25">
      <c r="A6" s="7" t="s">
        <v>7</v>
      </c>
      <c r="B6" s="9">
        <v>8.77</v>
      </c>
      <c r="C6" s="9">
        <v>40.26</v>
      </c>
      <c r="D6" s="9">
        <v>186.97</v>
      </c>
      <c r="E6" s="9">
        <v>72.59</v>
      </c>
      <c r="F6" s="9">
        <v>16.05</v>
      </c>
      <c r="G6" s="9">
        <v>7.01</v>
      </c>
      <c r="H6" s="10">
        <f>SUM(B6:G6)</f>
        <v>331.65000000000003</v>
      </c>
      <c r="I6" s="22">
        <f>H6/H10*100</f>
        <v>26.738636180402153</v>
      </c>
      <c r="J6" s="10">
        <f t="shared" ref="J6:N6" si="2">B6/B10*100</f>
        <v>7.8282602874230109</v>
      </c>
      <c r="K6" s="10">
        <f t="shared" si="2"/>
        <v>14.02152335179187</v>
      </c>
      <c r="L6" s="10">
        <f t="shared" si="2"/>
        <v>68.424519670631284</v>
      </c>
      <c r="M6" s="10">
        <f t="shared" si="2"/>
        <v>38.997528741807244</v>
      </c>
      <c r="N6" s="10">
        <f t="shared" si="2"/>
        <v>5.2968548892775811</v>
      </c>
      <c r="O6" s="10">
        <f>G7/G10*100</f>
        <v>26.681898959126681</v>
      </c>
      <c r="Q6" s="10">
        <f>SUM(B6,C6,D6,E6,F6,G7)</f>
        <v>345.66</v>
      </c>
    </row>
    <row r="7" spans="1:17" x14ac:dyDescent="0.25">
      <c r="A7" s="7" t="s">
        <v>5</v>
      </c>
      <c r="B7" s="9">
        <v>0.5</v>
      </c>
      <c r="C7" s="9">
        <v>62.2</v>
      </c>
      <c r="D7" s="9">
        <v>10.14</v>
      </c>
      <c r="E7" s="9">
        <v>0</v>
      </c>
      <c r="F7" s="9">
        <v>38.29</v>
      </c>
      <c r="G7" s="9">
        <v>21.02</v>
      </c>
      <c r="H7" s="10">
        <f>SUM(B7:G7)</f>
        <v>132.15</v>
      </c>
      <c r="I7" s="10">
        <f>H7/H10*100</f>
        <v>10.654336714126773</v>
      </c>
      <c r="J7" s="10">
        <f t="shared" ref="J7:N7" si="3">B7/B10*100</f>
        <v>0.4463090243684727</v>
      </c>
      <c r="K7" s="10">
        <f t="shared" si="3"/>
        <v>21.662661512207016</v>
      </c>
      <c r="L7" s="10">
        <f t="shared" si="3"/>
        <v>3.7108874656907598</v>
      </c>
      <c r="M7" s="10">
        <f t="shared" si="3"/>
        <v>0</v>
      </c>
      <c r="N7" s="10">
        <f t="shared" si="3"/>
        <v>12.636546648625455</v>
      </c>
      <c r="O7" s="10" t="e">
        <f>#REF!/G10*100</f>
        <v>#REF!</v>
      </c>
      <c r="Q7" s="10"/>
    </row>
    <row r="8" spans="1:17" x14ac:dyDescent="0.25">
      <c r="A8" s="7" t="s">
        <v>19</v>
      </c>
      <c r="B8" s="9">
        <f>SUM(B4:B7)</f>
        <v>112.03</v>
      </c>
      <c r="C8" s="9">
        <f t="shared" ref="C8:F8" si="4">SUM(C4:C7)</f>
        <v>287.13</v>
      </c>
      <c r="D8" s="9">
        <f t="shared" si="4"/>
        <v>273.25</v>
      </c>
      <c r="E8" s="9">
        <f t="shared" si="4"/>
        <v>186.14</v>
      </c>
      <c r="F8" s="9">
        <f t="shared" si="4"/>
        <v>303.01000000000005</v>
      </c>
      <c r="G8" s="9">
        <f>SUM(G4:G7)</f>
        <v>78.53</v>
      </c>
      <c r="H8" s="10">
        <f t="shared" ref="H8:H23" si="5">SUM(B8:G8)</f>
        <v>1240.0899999999999</v>
      </c>
      <c r="I8" s="10">
        <f>H8/H10*100</f>
        <v>99.979844236257804</v>
      </c>
      <c r="J8" s="9"/>
      <c r="K8" s="10"/>
      <c r="L8" s="10"/>
      <c r="M8" s="10"/>
      <c r="N8" s="10"/>
      <c r="O8" s="10"/>
      <c r="Q8" s="10"/>
    </row>
    <row r="9" spans="1:17" x14ac:dyDescent="0.25">
      <c r="A9" s="12" t="s">
        <v>20</v>
      </c>
      <c r="B9" s="9"/>
      <c r="C9" s="9"/>
      <c r="D9" s="9"/>
      <c r="E9" s="9"/>
      <c r="F9" s="9"/>
      <c r="G9" s="9">
        <v>0.25</v>
      </c>
      <c r="H9" s="10">
        <f t="shared" si="5"/>
        <v>0.25</v>
      </c>
      <c r="I9" s="10">
        <f>H9/H10*100</f>
        <v>2.0155763742199722E-2</v>
      </c>
      <c r="J9" s="10">
        <f t="shared" ref="J9:O9" si="6">B9/B10*100</f>
        <v>0</v>
      </c>
      <c r="K9" s="10">
        <f t="shared" si="6"/>
        <v>0</v>
      </c>
      <c r="L9" s="10">
        <f t="shared" si="6"/>
        <v>0</v>
      </c>
      <c r="M9" s="10">
        <f t="shared" si="6"/>
        <v>0</v>
      </c>
      <c r="N9" s="10">
        <f t="shared" si="6"/>
        <v>0</v>
      </c>
      <c r="O9" s="10">
        <f t="shared" si="6"/>
        <v>0.3173394262503173</v>
      </c>
      <c r="Q9" s="10"/>
    </row>
    <row r="10" spans="1:17" x14ac:dyDescent="0.25">
      <c r="A10" s="5" t="s">
        <v>15</v>
      </c>
      <c r="B10" s="9">
        <f>SUM(B8:B9)</f>
        <v>112.03</v>
      </c>
      <c r="C10" s="9">
        <f t="shared" ref="C10:G10" si="7">SUM(C8:C9)</f>
        <v>287.13</v>
      </c>
      <c r="D10" s="9">
        <f t="shared" si="7"/>
        <v>273.25</v>
      </c>
      <c r="E10" s="9">
        <f t="shared" si="7"/>
        <v>186.14</v>
      </c>
      <c r="F10" s="9">
        <f t="shared" si="7"/>
        <v>303.01000000000005</v>
      </c>
      <c r="G10" s="9">
        <f t="shared" si="7"/>
        <v>78.78</v>
      </c>
      <c r="H10" s="10">
        <f t="shared" si="5"/>
        <v>1240.3399999999999</v>
      </c>
      <c r="I10" s="10">
        <f>H10/H10*100</f>
        <v>100</v>
      </c>
      <c r="J10" s="10"/>
      <c r="K10" s="10"/>
      <c r="L10" s="10"/>
      <c r="M10" s="10"/>
      <c r="N10" s="10"/>
      <c r="O10" s="10"/>
      <c r="Q10" s="10">
        <f t="shared" ref="Q10:Q11" si="8">SUM(B10,C10,D10,E10,F10,G10)</f>
        <v>1240.3399999999999</v>
      </c>
    </row>
    <row r="11" spans="1:17" x14ac:dyDescent="0.25">
      <c r="A11" s="7" t="s">
        <v>16</v>
      </c>
      <c r="B11" s="9">
        <v>166.96</v>
      </c>
      <c r="C11" s="9">
        <v>286.55</v>
      </c>
      <c r="D11" s="9">
        <v>273.2</v>
      </c>
      <c r="E11" s="9">
        <v>409.07</v>
      </c>
      <c r="F11" s="9">
        <v>292.98</v>
      </c>
      <c r="G11" s="9">
        <v>98.38</v>
      </c>
      <c r="H11" s="10">
        <f t="shared" si="5"/>
        <v>1527.1399999999999</v>
      </c>
      <c r="J11" s="10">
        <f>SUM(J4:J10)</f>
        <v>100</v>
      </c>
      <c r="K11" s="10">
        <f t="shared" ref="K11:O11" si="9">SUM(K4:K10)</f>
        <v>100</v>
      </c>
      <c r="L11" s="10">
        <f t="shared" si="9"/>
        <v>99.999999999999986</v>
      </c>
      <c r="M11" s="10">
        <f t="shared" si="9"/>
        <v>100</v>
      </c>
      <c r="N11" s="10">
        <f t="shared" si="9"/>
        <v>99.999999999999986</v>
      </c>
      <c r="O11" s="10" t="e">
        <f t="shared" si="9"/>
        <v>#REF!</v>
      </c>
      <c r="Q11" s="10">
        <f t="shared" si="8"/>
        <v>1527.1399999999999</v>
      </c>
    </row>
    <row r="12" spans="1:17" x14ac:dyDescent="0.25">
      <c r="H12" s="10"/>
      <c r="Q12" s="10"/>
    </row>
    <row r="13" spans="1:17" x14ac:dyDescent="0.25">
      <c r="A13" s="68" t="s">
        <v>9</v>
      </c>
      <c r="B13" s="68"/>
      <c r="C13" s="68"/>
      <c r="D13" s="68"/>
      <c r="E13" s="68"/>
      <c r="F13" s="68"/>
      <c r="G13" s="68"/>
      <c r="H13" s="10"/>
      <c r="Q13" s="10"/>
    </row>
    <row r="14" spans="1:17" x14ac:dyDescent="0.25">
      <c r="A14" s="5"/>
      <c r="B14" s="26">
        <v>2017</v>
      </c>
      <c r="C14" s="26">
        <v>2018</v>
      </c>
      <c r="D14" s="25">
        <v>2019</v>
      </c>
      <c r="E14" s="25">
        <v>2020</v>
      </c>
      <c r="F14" s="6"/>
      <c r="G14" s="6"/>
      <c r="H14" s="10"/>
      <c r="Q14" s="10"/>
    </row>
    <row r="15" spans="1:17" ht="15" customHeight="1" x14ac:dyDescent="0.25">
      <c r="A15" s="5" t="s">
        <v>18</v>
      </c>
      <c r="B15" s="71" t="s">
        <v>22</v>
      </c>
      <c r="C15" s="71"/>
      <c r="D15" s="71"/>
      <c r="E15" s="71"/>
      <c r="F15" s="3"/>
      <c r="G15" s="3"/>
      <c r="H15" s="10"/>
      <c r="Q15" s="10"/>
    </row>
    <row r="16" spans="1:17" x14ac:dyDescent="0.25">
      <c r="A16" s="7" t="s">
        <v>21</v>
      </c>
      <c r="B16" s="9">
        <v>11.33</v>
      </c>
      <c r="C16" s="9">
        <v>35.85</v>
      </c>
      <c r="D16" s="9">
        <v>13.49</v>
      </c>
      <c r="E16" s="9"/>
      <c r="F16" s="10"/>
      <c r="G16" s="10"/>
      <c r="H16" s="10">
        <f t="shared" si="5"/>
        <v>60.67</v>
      </c>
      <c r="I16" s="22">
        <f>H16/H22*100</f>
        <v>11.003101253196467</v>
      </c>
      <c r="J16" s="10">
        <f>B16/B22*100</f>
        <v>14.764138649986968</v>
      </c>
      <c r="K16" s="10">
        <f>C16/C22*100</f>
        <v>15.246236284766523</v>
      </c>
      <c r="Q16" s="10">
        <f t="shared" ref="Q16:Q23" si="10">SUM(B16,C16,D16,E16,F16,G16)</f>
        <v>60.67</v>
      </c>
    </row>
    <row r="17" spans="1:20" x14ac:dyDescent="0.25">
      <c r="A17" s="11" t="s">
        <v>12</v>
      </c>
      <c r="B17" s="9">
        <v>46.74</v>
      </c>
      <c r="C17" s="9">
        <v>119.3</v>
      </c>
      <c r="D17" s="9">
        <v>107.58</v>
      </c>
      <c r="E17" s="9"/>
      <c r="F17" s="10"/>
      <c r="G17" s="10"/>
      <c r="H17" s="10">
        <f t="shared" si="5"/>
        <v>273.62</v>
      </c>
      <c r="I17" s="20">
        <f t="shared" ref="I17" si="11">H17/H23*100</f>
        <v>29.235092368018972</v>
      </c>
      <c r="J17" s="10">
        <f>B17/B22*100</f>
        <v>60.906958561376065</v>
      </c>
      <c r="K17" s="10">
        <f>C17/C22*100</f>
        <v>50.735731904397383</v>
      </c>
      <c r="Q17" s="10">
        <f t="shared" si="10"/>
        <v>273.62</v>
      </c>
    </row>
    <row r="18" spans="1:20" x14ac:dyDescent="0.25">
      <c r="A18" s="7" t="s">
        <v>13</v>
      </c>
      <c r="B18" s="9">
        <v>2</v>
      </c>
      <c r="C18" s="9">
        <v>6.45</v>
      </c>
      <c r="D18" s="9">
        <v>8.73</v>
      </c>
      <c r="E18" s="9"/>
      <c r="F18" s="10"/>
      <c r="G18" s="10"/>
      <c r="H18" s="10">
        <f t="shared" si="5"/>
        <v>17.18</v>
      </c>
      <c r="I18" s="10">
        <f>H18/H22*100</f>
        <v>3.1157619833511672</v>
      </c>
      <c r="J18" s="10">
        <f>B18/B22*100</f>
        <v>2.6062027625749282</v>
      </c>
      <c r="K18" s="10">
        <f>C18/C22*100</f>
        <v>2.7430466955856088</v>
      </c>
      <c r="Q18" s="10">
        <f t="shared" si="10"/>
        <v>17.18</v>
      </c>
    </row>
    <row r="19" spans="1:20" x14ac:dyDescent="0.25">
      <c r="A19" s="7" t="s">
        <v>11</v>
      </c>
      <c r="B19" s="9">
        <v>16.36</v>
      </c>
      <c r="C19" s="9">
        <v>72.540000000000006</v>
      </c>
      <c r="D19" s="9">
        <v>109.16</v>
      </c>
      <c r="E19" s="9"/>
      <c r="F19" s="10"/>
      <c r="G19" s="10"/>
      <c r="H19" s="10">
        <f t="shared" si="5"/>
        <v>198.06</v>
      </c>
      <c r="I19" s="21">
        <f>H19/H22*100</f>
        <v>35.920129128203271</v>
      </c>
      <c r="J19" s="10">
        <f>B19/B22*100</f>
        <v>21.318738597862911</v>
      </c>
      <c r="K19" s="10">
        <f>C19/C22*100</f>
        <v>30.849706557795358</v>
      </c>
      <c r="Q19" s="10"/>
    </row>
    <row r="20" spans="1:20" x14ac:dyDescent="0.25">
      <c r="A20" s="7" t="s">
        <v>19</v>
      </c>
      <c r="B20" s="9">
        <f>SUM(B16:B19)</f>
        <v>76.430000000000007</v>
      </c>
      <c r="C20" s="9">
        <f>SUM(C16:C19)</f>
        <v>234.14</v>
      </c>
      <c r="D20" s="9">
        <f>SUM(D16:D19)</f>
        <v>238.95999999999998</v>
      </c>
      <c r="E20" s="9">
        <f>SUM(E16:E19)</f>
        <v>0</v>
      </c>
      <c r="F20" s="10"/>
      <c r="G20" s="10"/>
      <c r="H20" s="10">
        <f t="shared" si="5"/>
        <v>549.53</v>
      </c>
      <c r="I20" s="10">
        <f>H20/H22*100</f>
        <v>99.662670704945683</v>
      </c>
      <c r="J20" s="10"/>
      <c r="K20" s="10"/>
      <c r="Q20" s="10"/>
    </row>
    <row r="21" spans="1:20" x14ac:dyDescent="0.25">
      <c r="A21" s="12" t="s">
        <v>20</v>
      </c>
      <c r="B21" s="9">
        <v>0.31</v>
      </c>
      <c r="C21" s="9">
        <v>1</v>
      </c>
      <c r="D21" s="9">
        <v>0.55000000000000004</v>
      </c>
      <c r="E21" s="9"/>
      <c r="F21" s="10"/>
      <c r="G21" s="10"/>
      <c r="H21" s="10">
        <f t="shared" si="5"/>
        <v>1.86</v>
      </c>
      <c r="I21" s="10">
        <f>H21/H22*100</f>
        <v>0.3373292950543173</v>
      </c>
      <c r="J21" s="10">
        <f>B21/B22*100</f>
        <v>0.40396142819911385</v>
      </c>
      <c r="K21" s="10">
        <f>C21/C22*100</f>
        <v>0.4252785574551331</v>
      </c>
      <c r="Q21" s="10"/>
    </row>
    <row r="22" spans="1:20" x14ac:dyDescent="0.25">
      <c r="A22" s="5" t="s">
        <v>15</v>
      </c>
      <c r="B22" s="9">
        <f>SUM(B20:B21)</f>
        <v>76.740000000000009</v>
      </c>
      <c r="C22" s="9">
        <f>SUM(C20:C21)</f>
        <v>235.14</v>
      </c>
      <c r="D22" s="9">
        <f>SUM(D20:D21)</f>
        <v>239.51</v>
      </c>
      <c r="E22" s="9">
        <f>SUM(E20:E21)</f>
        <v>0</v>
      </c>
      <c r="F22" s="10"/>
      <c r="G22" s="10"/>
      <c r="H22" s="10">
        <f t="shared" si="5"/>
        <v>551.39</v>
      </c>
      <c r="I22" s="10">
        <f>H22/H22*100</f>
        <v>100</v>
      </c>
      <c r="J22" s="10"/>
      <c r="K22" s="10"/>
      <c r="Q22" s="10">
        <f t="shared" si="10"/>
        <v>551.39</v>
      </c>
      <c r="T22" s="10">
        <f>Q22+Q10</f>
        <v>1791.73</v>
      </c>
    </row>
    <row r="23" spans="1:20" x14ac:dyDescent="0.25">
      <c r="A23" s="7" t="s">
        <v>16</v>
      </c>
      <c r="B23" s="9">
        <v>169.46</v>
      </c>
      <c r="C23" s="9">
        <v>235.1</v>
      </c>
      <c r="D23" s="9">
        <v>531.37</v>
      </c>
      <c r="E23" s="9"/>
      <c r="F23" s="9"/>
      <c r="G23" s="9"/>
      <c r="H23" s="10">
        <f t="shared" si="5"/>
        <v>935.93000000000006</v>
      </c>
      <c r="J23" s="10">
        <f>SUM(J16:J21)</f>
        <v>99.999999999999986</v>
      </c>
      <c r="K23" s="10">
        <f>SUM(K16:K21)</f>
        <v>100</v>
      </c>
      <c r="Q23" s="10">
        <f t="shared" si="10"/>
        <v>935.93000000000006</v>
      </c>
      <c r="T23" s="10">
        <f>Q23+Q11</f>
        <v>2463.0699999999997</v>
      </c>
    </row>
    <row r="25" spans="1:20" x14ac:dyDescent="0.25">
      <c r="Q25" s="10">
        <f>SUM(Q5,Q6,Q16,Q17,Q18,Q19)</f>
        <v>1117.22</v>
      </c>
    </row>
    <row r="32" spans="1:20" x14ac:dyDescent="0.25">
      <c r="H32" s="24"/>
      <c r="N32" s="10"/>
      <c r="O32" s="10"/>
    </row>
    <row r="33" spans="8:15" x14ac:dyDescent="0.25">
      <c r="H33" s="24"/>
      <c r="N33" s="10"/>
      <c r="O33" s="10"/>
    </row>
    <row r="34" spans="8:15" x14ac:dyDescent="0.25">
      <c r="H34" s="24"/>
      <c r="N34" s="10"/>
      <c r="O34" s="10"/>
    </row>
    <row r="35" spans="8:15" x14ac:dyDescent="0.25">
      <c r="H35" s="24"/>
      <c r="J35" s="10"/>
      <c r="K35" s="10"/>
      <c r="N35" s="10"/>
      <c r="O35" s="10"/>
    </row>
    <row r="36" spans="8:15" x14ac:dyDescent="0.25">
      <c r="H36" s="10"/>
      <c r="J36" s="10"/>
      <c r="K36" s="10"/>
      <c r="N36" s="10"/>
      <c r="O36" s="10"/>
    </row>
    <row r="37" spans="8:15" x14ac:dyDescent="0.25">
      <c r="J37" s="10"/>
      <c r="K37" s="10"/>
      <c r="N37" s="10"/>
      <c r="O37" s="10"/>
    </row>
    <row r="38" spans="8:15" x14ac:dyDescent="0.25">
      <c r="H38" s="24"/>
      <c r="N38" s="10"/>
      <c r="O38" s="10"/>
    </row>
    <row r="39" spans="8:15" x14ac:dyDescent="0.25">
      <c r="N39" s="10"/>
    </row>
  </sheetData>
  <mergeCells count="5">
    <mergeCell ref="B3:G3"/>
    <mergeCell ref="A1:G1"/>
    <mergeCell ref="A13:G13"/>
    <mergeCell ref="J2:O2"/>
    <mergeCell ref="B15:E1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1A0D8-8735-49A8-BCAC-C36C23034F59}">
  <dimension ref="A1:Q73"/>
  <sheetViews>
    <sheetView zoomScale="55" zoomScaleNormal="55" workbookViewId="0">
      <selection activeCell="F17" sqref="F17"/>
    </sheetView>
  </sheetViews>
  <sheetFormatPr defaultRowHeight="15" x14ac:dyDescent="0.25"/>
  <cols>
    <col min="1" max="1" width="73" bestFit="1" customWidth="1"/>
    <col min="2" max="2" width="7.5703125" style="17" customWidth="1"/>
    <col min="3" max="4" width="7.5703125" style="17" bestFit="1" customWidth="1"/>
    <col min="5" max="5" width="5.7109375" style="17" bestFit="1" customWidth="1"/>
    <col min="6" max="7" width="7.5703125" style="17" bestFit="1" customWidth="1"/>
    <col min="8" max="8" width="6.42578125" style="17" customWidth="1"/>
    <col min="9" max="9" width="6.42578125" style="17" bestFit="1" customWidth="1"/>
    <col min="13" max="13" width="83.7109375" bestFit="1" customWidth="1"/>
    <col min="14" max="14" width="57.42578125" bestFit="1" customWidth="1"/>
    <col min="15" max="15" width="48.5703125" bestFit="1" customWidth="1"/>
    <col min="16" max="16" width="79" bestFit="1" customWidth="1"/>
    <col min="17" max="17" width="83.7109375" bestFit="1" customWidth="1"/>
  </cols>
  <sheetData>
    <row r="1" spans="1:14" x14ac:dyDescent="0.25">
      <c r="A1" s="68" t="s">
        <v>3</v>
      </c>
      <c r="B1" s="68"/>
      <c r="C1" s="68"/>
      <c r="D1" s="68"/>
      <c r="E1" s="68"/>
      <c r="F1" s="68"/>
      <c r="G1" s="68"/>
      <c r="H1" s="73" t="s">
        <v>9</v>
      </c>
      <c r="I1" s="73"/>
    </row>
    <row r="2" spans="1:14" x14ac:dyDescent="0.25">
      <c r="A2" s="5"/>
      <c r="B2" s="27">
        <v>2011</v>
      </c>
      <c r="C2" s="27">
        <v>2012</v>
      </c>
      <c r="D2" s="27">
        <v>2013</v>
      </c>
      <c r="E2" s="27">
        <v>2014</v>
      </c>
      <c r="F2" s="27">
        <v>2015</v>
      </c>
      <c r="G2" s="27">
        <v>2016</v>
      </c>
      <c r="H2" s="28">
        <v>2017</v>
      </c>
      <c r="I2" s="28">
        <v>2018</v>
      </c>
      <c r="J2" s="14"/>
      <c r="K2" s="14"/>
      <c r="L2" s="14"/>
    </row>
    <row r="3" spans="1:14" ht="15" customHeight="1" x14ac:dyDescent="0.25">
      <c r="A3" s="5" t="s">
        <v>18</v>
      </c>
      <c r="B3" s="72" t="s">
        <v>22</v>
      </c>
      <c r="C3" s="72"/>
      <c r="D3" s="72"/>
      <c r="E3" s="72"/>
      <c r="F3" s="72"/>
      <c r="G3" s="72"/>
      <c r="H3" s="72"/>
      <c r="I3" s="72"/>
    </row>
    <row r="4" spans="1:14" x14ac:dyDescent="0.25">
      <c r="A4" s="7" t="s">
        <v>45</v>
      </c>
      <c r="B4" s="16">
        <v>8.77</v>
      </c>
      <c r="C4" s="16">
        <v>40.26</v>
      </c>
      <c r="D4" s="16">
        <v>186.97</v>
      </c>
      <c r="E4" s="16">
        <v>72.59</v>
      </c>
      <c r="F4" s="16">
        <v>16.05</v>
      </c>
      <c r="G4" s="16">
        <v>7.01</v>
      </c>
      <c r="H4" s="16">
        <v>11.33</v>
      </c>
      <c r="I4" s="16">
        <v>35.85</v>
      </c>
      <c r="J4" s="9"/>
      <c r="K4" s="9"/>
      <c r="L4" s="10"/>
    </row>
    <row r="5" spans="1:14" x14ac:dyDescent="0.25">
      <c r="A5" s="7" t="s">
        <v>46</v>
      </c>
      <c r="B5" s="16">
        <v>89.43</v>
      </c>
      <c r="C5" s="16">
        <v>129.11000000000001</v>
      </c>
      <c r="D5" s="16">
        <v>6.83</v>
      </c>
      <c r="E5" s="16">
        <v>57.43</v>
      </c>
      <c r="F5" s="16">
        <v>130.28</v>
      </c>
      <c r="G5" s="16">
        <v>50.5</v>
      </c>
      <c r="H5" s="16">
        <v>16.36</v>
      </c>
      <c r="I5" s="16">
        <v>72.540000000000006</v>
      </c>
      <c r="J5" s="9"/>
      <c r="K5" s="9"/>
      <c r="L5" s="10"/>
    </row>
    <row r="6" spans="1:14" x14ac:dyDescent="0.25">
      <c r="A6" s="7" t="s">
        <v>47</v>
      </c>
      <c r="B6" s="17">
        <v>13.83</v>
      </c>
      <c r="C6" s="17">
        <v>117.76</v>
      </c>
      <c r="D6" s="17">
        <v>79.45</v>
      </c>
      <c r="E6" s="17">
        <v>56.12</v>
      </c>
      <c r="F6" s="17">
        <v>156.68</v>
      </c>
      <c r="G6" s="17">
        <v>21.02</v>
      </c>
      <c r="H6" s="16"/>
      <c r="I6" s="16"/>
      <c r="J6" s="9"/>
      <c r="K6" s="9"/>
      <c r="L6" s="10"/>
    </row>
    <row r="7" spans="1:14" x14ac:dyDescent="0.25">
      <c r="A7" s="7" t="s">
        <v>13</v>
      </c>
      <c r="B7" s="32"/>
      <c r="C7" s="32"/>
      <c r="D7" s="32"/>
      <c r="E7" s="32"/>
      <c r="F7" s="32"/>
      <c r="G7" s="32"/>
      <c r="H7" s="32">
        <v>2</v>
      </c>
      <c r="I7" s="32">
        <v>6.5</v>
      </c>
      <c r="J7" s="9"/>
      <c r="K7" s="9"/>
      <c r="L7" s="10"/>
    </row>
    <row r="8" spans="1:14" x14ac:dyDescent="0.25">
      <c r="A8" s="7" t="s">
        <v>48</v>
      </c>
      <c r="B8" s="32"/>
      <c r="C8" s="32"/>
      <c r="D8" s="32"/>
      <c r="E8" s="32"/>
      <c r="F8" s="32"/>
      <c r="G8" s="32"/>
      <c r="H8" s="32">
        <v>46.7</v>
      </c>
      <c r="I8" s="32">
        <v>119.3</v>
      </c>
      <c r="J8" s="9"/>
      <c r="K8" s="9"/>
      <c r="L8" s="10"/>
    </row>
    <row r="9" spans="1:14" x14ac:dyDescent="0.25">
      <c r="A9" s="7" t="s">
        <v>19</v>
      </c>
      <c r="B9" s="16">
        <f>SUM(B4:B8)</f>
        <v>112.03</v>
      </c>
      <c r="C9" s="16">
        <f>SUM(C4:C8)</f>
        <v>287.13</v>
      </c>
      <c r="D9" s="16">
        <f>SUM(D4:D8)</f>
        <v>273.25</v>
      </c>
      <c r="E9" s="16">
        <f>SUM(E4:E8)</f>
        <v>186.14000000000001</v>
      </c>
      <c r="F9" s="16">
        <f>SUM(F4:F8)</f>
        <v>303.01</v>
      </c>
      <c r="G9" s="16">
        <f t="shared" ref="G9:I9" si="0">SUM(G4:G8)</f>
        <v>78.53</v>
      </c>
      <c r="H9" s="16">
        <f t="shared" si="0"/>
        <v>76.39</v>
      </c>
      <c r="I9" s="16">
        <f t="shared" si="0"/>
        <v>234.19</v>
      </c>
      <c r="J9" s="9"/>
      <c r="K9" s="9"/>
      <c r="L9" s="10"/>
    </row>
    <row r="10" spans="1:14" x14ac:dyDescent="0.25">
      <c r="A10" s="12" t="s">
        <v>20</v>
      </c>
      <c r="B10" s="16"/>
      <c r="C10" s="16"/>
      <c r="D10" s="16"/>
      <c r="E10" s="16"/>
      <c r="F10" s="16"/>
      <c r="G10" s="16">
        <v>0.25</v>
      </c>
      <c r="H10" s="16">
        <v>0.31</v>
      </c>
      <c r="I10" s="16">
        <v>1</v>
      </c>
      <c r="J10" s="9"/>
      <c r="K10" s="9"/>
      <c r="L10" s="10">
        <f>SUM(G10:I10)</f>
        <v>1.56</v>
      </c>
      <c r="N10" s="10"/>
    </row>
    <row r="11" spans="1:14" x14ac:dyDescent="0.25">
      <c r="A11" s="7" t="s">
        <v>16</v>
      </c>
      <c r="B11" s="16">
        <v>166.96</v>
      </c>
      <c r="C11" s="16">
        <v>286.55</v>
      </c>
      <c r="D11" s="16">
        <v>273.2</v>
      </c>
      <c r="E11" s="16">
        <v>409.07</v>
      </c>
      <c r="F11" s="16">
        <v>239.3</v>
      </c>
      <c r="G11" s="16">
        <v>98.38</v>
      </c>
      <c r="H11" s="16">
        <v>169.46</v>
      </c>
      <c r="I11" s="16">
        <v>235.1</v>
      </c>
      <c r="J11" s="10"/>
      <c r="K11" s="10"/>
      <c r="L11" s="10"/>
    </row>
    <row r="12" spans="1:14" x14ac:dyDescent="0.25">
      <c r="A12" s="5" t="s">
        <v>15</v>
      </c>
      <c r="B12" s="16">
        <f>SUM(B9:B10)</f>
        <v>112.03</v>
      </c>
      <c r="C12" s="16">
        <f t="shared" ref="C12:G12" si="1">SUM(C9:C10)</f>
        <v>287.13</v>
      </c>
      <c r="D12" s="16">
        <f t="shared" si="1"/>
        <v>273.25</v>
      </c>
      <c r="E12" s="16">
        <f t="shared" si="1"/>
        <v>186.14000000000001</v>
      </c>
      <c r="F12" s="16">
        <f t="shared" si="1"/>
        <v>303.01</v>
      </c>
      <c r="G12" s="16">
        <f t="shared" si="1"/>
        <v>78.78</v>
      </c>
      <c r="H12" s="16">
        <f>SUM(H9:H10)</f>
        <v>76.7</v>
      </c>
      <c r="I12" s="16">
        <f>SUM(I9:I10)</f>
        <v>235.19</v>
      </c>
      <c r="J12" s="10"/>
      <c r="K12" s="10"/>
      <c r="L12" s="10"/>
      <c r="N12" s="10"/>
    </row>
    <row r="13" spans="1:14" x14ac:dyDescent="0.25">
      <c r="J13" s="10"/>
      <c r="K13" s="10"/>
      <c r="L13" s="10"/>
      <c r="N13" s="10"/>
    </row>
    <row r="14" spans="1:14" x14ac:dyDescent="0.25">
      <c r="N14" s="10"/>
    </row>
    <row r="15" spans="1:14" x14ac:dyDescent="0.25">
      <c r="A15" s="13" t="s">
        <v>9</v>
      </c>
      <c r="B15" s="18"/>
      <c r="C15" s="18"/>
      <c r="D15" s="18"/>
      <c r="E15" s="18"/>
      <c r="F15" s="18"/>
      <c r="G15" s="18"/>
      <c r="N15" s="10"/>
    </row>
    <row r="16" spans="1:14" x14ac:dyDescent="0.25">
      <c r="A16" s="5"/>
      <c r="B16" s="28">
        <v>2017</v>
      </c>
      <c r="C16" s="28">
        <v>2018</v>
      </c>
      <c r="D16" s="27">
        <v>2019</v>
      </c>
      <c r="E16" s="15"/>
      <c r="F16" s="15"/>
      <c r="G16" s="15"/>
      <c r="N16" s="10"/>
    </row>
    <row r="17" spans="1:17" ht="15" customHeight="1" x14ac:dyDescent="0.25">
      <c r="A17" s="5" t="s">
        <v>18</v>
      </c>
      <c r="B17" s="74" t="s">
        <v>22</v>
      </c>
      <c r="C17" s="74"/>
      <c r="D17" s="74"/>
      <c r="E17" s="19"/>
      <c r="F17" s="19"/>
      <c r="G17" s="19"/>
      <c r="N17" s="10"/>
    </row>
    <row r="18" spans="1:17" x14ac:dyDescent="0.25">
      <c r="A18" s="7" t="s">
        <v>21</v>
      </c>
      <c r="B18" s="16">
        <v>11.33</v>
      </c>
      <c r="C18" s="16">
        <v>27.31</v>
      </c>
      <c r="D18" s="9"/>
      <c r="E18" s="9"/>
      <c r="N18" s="10"/>
    </row>
    <row r="19" spans="1:17" x14ac:dyDescent="0.25">
      <c r="A19" s="11" t="s">
        <v>12</v>
      </c>
      <c r="B19" s="16">
        <v>46.74</v>
      </c>
      <c r="C19" s="16">
        <v>90.88</v>
      </c>
      <c r="D19" s="9"/>
      <c r="E19" s="9"/>
      <c r="N19" s="10"/>
    </row>
    <row r="20" spans="1:17" x14ac:dyDescent="0.25">
      <c r="A20" s="7" t="s">
        <v>13</v>
      </c>
      <c r="B20" s="16">
        <v>2</v>
      </c>
      <c r="C20" s="16">
        <v>4.91</v>
      </c>
      <c r="D20" s="9"/>
      <c r="E20" s="9"/>
      <c r="N20" s="10"/>
    </row>
    <row r="21" spans="1:17" x14ac:dyDescent="0.25">
      <c r="A21" s="7" t="s">
        <v>11</v>
      </c>
      <c r="B21" s="16">
        <v>16.36</v>
      </c>
      <c r="C21" s="16">
        <v>55.28</v>
      </c>
      <c r="D21" s="9"/>
      <c r="E21" s="9"/>
      <c r="N21" s="10"/>
    </row>
    <row r="22" spans="1:17" x14ac:dyDescent="0.25">
      <c r="A22" s="7" t="s">
        <v>19</v>
      </c>
      <c r="B22" s="16">
        <f>SUM(B18:B21)</f>
        <v>76.430000000000007</v>
      </c>
      <c r="C22" s="16">
        <f>SUM(C18:C21)</f>
        <v>178.38</v>
      </c>
      <c r="D22" s="9"/>
      <c r="E22" s="9"/>
      <c r="N22" s="10"/>
    </row>
    <row r="23" spans="1:17" x14ac:dyDescent="0.25">
      <c r="A23" s="12" t="s">
        <v>20</v>
      </c>
      <c r="B23" s="16">
        <v>0.31</v>
      </c>
      <c r="C23" s="16">
        <v>0.76</v>
      </c>
      <c r="D23" s="9"/>
      <c r="E23" s="9"/>
      <c r="N23" s="10"/>
    </row>
    <row r="24" spans="1:17" x14ac:dyDescent="0.25">
      <c r="A24" s="5" t="s">
        <v>15</v>
      </c>
      <c r="B24" s="16">
        <f>SUM(B22:B23)</f>
        <v>76.740000000000009</v>
      </c>
      <c r="C24" s="16">
        <f>SUM(C22:C23)</f>
        <v>179.14</v>
      </c>
      <c r="D24" s="16"/>
      <c r="E24" s="16"/>
      <c r="N24" s="10"/>
      <c r="Q24" s="10"/>
    </row>
    <row r="25" spans="1:17" x14ac:dyDescent="0.25">
      <c r="A25" s="7" t="s">
        <v>16</v>
      </c>
      <c r="B25" s="16">
        <v>169.46</v>
      </c>
      <c r="C25" s="16">
        <v>235.1</v>
      </c>
      <c r="D25" s="16"/>
      <c r="E25" s="16"/>
      <c r="F25" s="16"/>
      <c r="G25" s="16"/>
      <c r="N25" s="10"/>
      <c r="Q25" s="10"/>
    </row>
    <row r="27" spans="1:17" x14ac:dyDescent="0.25">
      <c r="N27" s="10"/>
    </row>
    <row r="66" spans="2:17" x14ac:dyDescent="0.25">
      <c r="N66" t="s">
        <v>29</v>
      </c>
      <c r="O66" t="s">
        <v>30</v>
      </c>
      <c r="P66" t="s">
        <v>36</v>
      </c>
    </row>
    <row r="67" spans="2:17" x14ac:dyDescent="0.25">
      <c r="M67" s="29" t="s">
        <v>25</v>
      </c>
      <c r="N67" s="30" t="s">
        <v>7</v>
      </c>
      <c r="O67" s="30" t="s">
        <v>21</v>
      </c>
      <c r="P67" s="29" t="s">
        <v>21</v>
      </c>
      <c r="Q67" t="s">
        <v>40</v>
      </c>
    </row>
    <row r="68" spans="2:17" x14ac:dyDescent="0.25">
      <c r="M68" s="29" t="s">
        <v>26</v>
      </c>
      <c r="N68" s="30" t="s">
        <v>4</v>
      </c>
      <c r="O68" s="30" t="s">
        <v>11</v>
      </c>
      <c r="P68" s="29" t="s">
        <v>37</v>
      </c>
      <c r="Q68" t="s">
        <v>41</v>
      </c>
    </row>
    <row r="69" spans="2:17" x14ac:dyDescent="0.25">
      <c r="M69" s="29" t="s">
        <v>27</v>
      </c>
      <c r="N69" s="30" t="s">
        <v>6</v>
      </c>
      <c r="O69" s="30" t="s">
        <v>13</v>
      </c>
      <c r="P69" s="30" t="s">
        <v>39</v>
      </c>
      <c r="Q69" t="s">
        <v>42</v>
      </c>
    </row>
    <row r="70" spans="2:17" x14ac:dyDescent="0.25">
      <c r="M70" s="29" t="s">
        <v>28</v>
      </c>
      <c r="N70" s="30" t="s">
        <v>5</v>
      </c>
      <c r="O70" s="31" t="s">
        <v>12</v>
      </c>
      <c r="P70" s="29" t="s">
        <v>38</v>
      </c>
      <c r="Q70" t="s">
        <v>43</v>
      </c>
    </row>
    <row r="71" spans="2:17" x14ac:dyDescent="0.25">
      <c r="N71" s="10"/>
      <c r="Q71" t="s">
        <v>44</v>
      </c>
    </row>
    <row r="73" spans="2:17" x14ac:dyDescent="0.25">
      <c r="B73" s="17">
        <v>13.83</v>
      </c>
      <c r="C73" s="17">
        <v>117.76</v>
      </c>
      <c r="D73" s="17">
        <v>79.45</v>
      </c>
      <c r="E73" s="17">
        <v>56.12</v>
      </c>
      <c r="F73" s="17">
        <v>156.68</v>
      </c>
      <c r="G73" s="17">
        <v>21.02</v>
      </c>
    </row>
  </sheetData>
  <mergeCells count="4">
    <mergeCell ref="A1:G1"/>
    <mergeCell ref="B3:I3"/>
    <mergeCell ref="H1:I1"/>
    <mergeCell ref="B17:D17"/>
  </mergeCells>
  <phoneticPr fontId="4" type="noConversion"/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0EBB8-0E31-4EFF-9AB7-B74916A9FD4E}">
  <dimension ref="A1:AP71"/>
  <sheetViews>
    <sheetView tabSelected="1" topLeftCell="Z29" zoomScale="160" zoomScaleNormal="160" workbookViewId="0">
      <selection activeCell="AM34" sqref="AM34"/>
    </sheetView>
  </sheetViews>
  <sheetFormatPr defaultRowHeight="15" x14ac:dyDescent="0.25"/>
  <cols>
    <col min="2" max="2" width="14.42578125" bestFit="1" customWidth="1"/>
    <col min="3" max="3" width="21.42578125" bestFit="1" customWidth="1"/>
    <col min="4" max="4" width="21.5703125" bestFit="1" customWidth="1"/>
    <col min="5" max="5" width="31.140625" bestFit="1" customWidth="1"/>
    <col min="8" max="8" width="51" bestFit="1" customWidth="1"/>
    <col min="14" max="14" width="5.5703125" bestFit="1" customWidth="1"/>
    <col min="15" max="17" width="6.5703125" bestFit="1" customWidth="1"/>
    <col min="18" max="18" width="0" hidden="1" customWidth="1"/>
    <col min="19" max="19" width="6.5703125" bestFit="1" customWidth="1"/>
    <col min="22" max="22" width="74.42578125" style="5" bestFit="1" customWidth="1"/>
    <col min="23" max="23" width="6.42578125" style="5" bestFit="1" customWidth="1"/>
    <col min="24" max="25" width="6.85546875" style="5" bestFit="1" customWidth="1"/>
    <col min="26" max="26" width="12.28515625" style="5" bestFit="1" customWidth="1"/>
    <col min="27" max="27" width="8.140625" style="5" bestFit="1" customWidth="1"/>
    <col min="28" max="28" width="6.28515625" style="5" bestFit="1" customWidth="1"/>
    <col min="29" max="29" width="6.42578125" style="5" customWidth="1"/>
    <col min="30" max="30" width="6.85546875" style="5" bestFit="1" customWidth="1"/>
    <col min="31" max="31" width="13.85546875" style="5" bestFit="1" customWidth="1"/>
    <col min="32" max="32" width="6.85546875" style="5" bestFit="1" customWidth="1"/>
    <col min="33" max="33" width="7.28515625" style="52" bestFit="1" customWidth="1"/>
    <col min="35" max="35" width="32" style="46" bestFit="1" customWidth="1"/>
    <col min="36" max="36" width="25.140625" style="46" bestFit="1" customWidth="1"/>
    <col min="37" max="37" width="25.85546875" style="52" bestFit="1" customWidth="1"/>
    <col min="38" max="38" width="20.140625" style="52" bestFit="1" customWidth="1"/>
    <col min="39" max="39" width="28" style="52" bestFit="1" customWidth="1"/>
    <col min="40" max="40" width="16.85546875" bestFit="1" customWidth="1"/>
    <col min="41" max="41" width="14.85546875" bestFit="1" customWidth="1"/>
  </cols>
  <sheetData>
    <row r="1" spans="1:42" ht="18.75" x14ac:dyDescent="0.3">
      <c r="A1" t="s">
        <v>33</v>
      </c>
      <c r="B1" t="s">
        <v>34</v>
      </c>
      <c r="C1" t="s">
        <v>22</v>
      </c>
      <c r="D1" t="s">
        <v>49</v>
      </c>
      <c r="E1" t="s">
        <v>50</v>
      </c>
      <c r="H1" s="76" t="s">
        <v>9</v>
      </c>
      <c r="I1" s="76"/>
      <c r="J1" s="76"/>
      <c r="K1" s="76"/>
      <c r="L1" s="6"/>
      <c r="M1" s="6"/>
      <c r="N1" s="6"/>
      <c r="W1" s="27">
        <v>2011</v>
      </c>
      <c r="X1" s="27">
        <v>2012</v>
      </c>
      <c r="Y1" s="27">
        <v>2013</v>
      </c>
      <c r="Z1" s="27">
        <v>2014</v>
      </c>
      <c r="AA1" s="27">
        <v>2015</v>
      </c>
      <c r="AB1" s="27">
        <v>2016</v>
      </c>
      <c r="AC1" s="28">
        <v>2017</v>
      </c>
      <c r="AD1" s="28">
        <v>2018</v>
      </c>
      <c r="AE1" s="27">
        <v>2019</v>
      </c>
      <c r="AF1" s="27">
        <v>2020</v>
      </c>
      <c r="AG1" s="44" t="s">
        <v>66</v>
      </c>
      <c r="AH1" s="44" t="s">
        <v>67</v>
      </c>
      <c r="AI1" s="44" t="s">
        <v>59</v>
      </c>
      <c r="AJ1" s="44" t="s">
        <v>60</v>
      </c>
      <c r="AK1" s="44" t="s">
        <v>61</v>
      </c>
      <c r="AL1" s="44" t="s">
        <v>62</v>
      </c>
      <c r="AM1" s="44" t="s">
        <v>65</v>
      </c>
      <c r="AN1" t="s">
        <v>63</v>
      </c>
      <c r="AO1" s="42"/>
    </row>
    <row r="2" spans="1:42" ht="15.75" x14ac:dyDescent="0.25">
      <c r="A2">
        <v>2017</v>
      </c>
      <c r="B2" s="24">
        <v>196379893.19999999</v>
      </c>
      <c r="C2" s="10">
        <v>45.39</v>
      </c>
      <c r="D2">
        <v>76.790000000000006</v>
      </c>
      <c r="E2" s="10">
        <f>C2/SUM(D2:D4)*100</f>
        <v>9.0517499252168712</v>
      </c>
      <c r="G2" s="10"/>
      <c r="H2" s="5"/>
      <c r="I2" s="35">
        <v>2017</v>
      </c>
      <c r="J2" s="35">
        <v>2018</v>
      </c>
      <c r="K2" s="36">
        <v>2019</v>
      </c>
      <c r="L2" s="36" t="s">
        <v>51</v>
      </c>
      <c r="M2" s="38" t="s">
        <v>52</v>
      </c>
      <c r="N2" s="6"/>
      <c r="V2" s="5" t="s">
        <v>18</v>
      </c>
      <c r="W2" s="72" t="s">
        <v>22</v>
      </c>
      <c r="X2" s="72"/>
      <c r="Y2" s="72"/>
      <c r="Z2" s="72"/>
      <c r="AA2" s="72"/>
      <c r="AB2" s="72"/>
      <c r="AC2" s="72"/>
      <c r="AD2" s="72"/>
      <c r="AE2" s="72"/>
      <c r="AF2" s="72"/>
      <c r="AG2" s="57"/>
      <c r="AI2" s="57"/>
      <c r="AJ2" s="57"/>
      <c r="AK2" s="57"/>
      <c r="AL2" s="57"/>
      <c r="AM2" s="57"/>
      <c r="AO2" s="42"/>
    </row>
    <row r="3" spans="1:42" ht="15.75" x14ac:dyDescent="0.25">
      <c r="A3">
        <v>2018</v>
      </c>
      <c r="B3" s="24">
        <v>414640000</v>
      </c>
      <c r="C3" s="10">
        <f>B3/4.7752/1000000</f>
        <v>86.831965153292018</v>
      </c>
      <c r="D3">
        <v>179.13</v>
      </c>
      <c r="E3" s="10">
        <f>C3/SUM(D2:D4)*100</f>
        <v>17.316176119910661</v>
      </c>
      <c r="H3" s="37" t="s">
        <v>18</v>
      </c>
      <c r="I3" s="75" t="s">
        <v>22</v>
      </c>
      <c r="J3" s="75"/>
      <c r="K3" s="75"/>
      <c r="L3" s="36"/>
      <c r="M3" s="38"/>
      <c r="N3" s="3"/>
      <c r="V3" s="7" t="s">
        <v>21</v>
      </c>
      <c r="W3" s="55">
        <v>8.77</v>
      </c>
      <c r="X3" s="55">
        <v>40.26</v>
      </c>
      <c r="Y3" s="55">
        <v>186.97</v>
      </c>
      <c r="Z3" s="55">
        <v>72.59</v>
      </c>
      <c r="AA3" s="55">
        <v>16.05</v>
      </c>
      <c r="AB3" s="55">
        <v>7.01</v>
      </c>
      <c r="AC3" s="55">
        <v>11.33</v>
      </c>
      <c r="AD3" s="55">
        <v>35.85</v>
      </c>
      <c r="AE3" s="55">
        <v>13.83</v>
      </c>
      <c r="AF3" s="55">
        <v>13.6</v>
      </c>
      <c r="AG3" s="66">
        <f>SUM(W3:AF3)</f>
        <v>406.26000000000005</v>
      </c>
      <c r="AH3" s="67">
        <f>AG3/AG$13*100</f>
        <v>17.849540317000034</v>
      </c>
      <c r="AI3" s="47">
        <f>SUM(W3:AB3)</f>
        <v>331.65000000000003</v>
      </c>
      <c r="AJ3" s="47">
        <f>AI3/1240.34*100</f>
        <v>26.738636180402153</v>
      </c>
      <c r="AK3" s="48">
        <f>SUM(AC3:AE3)</f>
        <v>61.01</v>
      </c>
      <c r="AL3" s="48">
        <f>AK3/557.485*100</f>
        <v>10.943792209655864</v>
      </c>
      <c r="AM3" s="48">
        <f>AF3</f>
        <v>13.6</v>
      </c>
      <c r="AN3" s="58">
        <f>AF3/AF13*100</f>
        <v>2.8439983270598073</v>
      </c>
      <c r="AO3" s="43"/>
    </row>
    <row r="4" spans="1:42" ht="15.75" x14ac:dyDescent="0.25">
      <c r="A4">
        <v>2019</v>
      </c>
      <c r="B4" s="24">
        <v>570865917.58000004</v>
      </c>
      <c r="C4" s="9">
        <v>110.3</v>
      </c>
      <c r="D4">
        <v>245.53</v>
      </c>
      <c r="E4" s="10">
        <f>C4/SUM(D2:D4)*100</f>
        <v>21.996210988134408</v>
      </c>
      <c r="H4" s="7" t="s">
        <v>21</v>
      </c>
      <c r="I4" s="9">
        <v>11.34</v>
      </c>
      <c r="J4" s="9">
        <v>27.31</v>
      </c>
      <c r="K4" s="9">
        <v>13.83</v>
      </c>
      <c r="L4" s="36">
        <f>SUM(I4:K4)</f>
        <v>52.48</v>
      </c>
      <c r="M4" s="38">
        <f>L4/L10*100</f>
        <v>10.465649616113271</v>
      </c>
      <c r="N4" s="40"/>
      <c r="O4" s="41"/>
      <c r="P4" s="41"/>
      <c r="V4" s="7" t="s">
        <v>46</v>
      </c>
      <c r="W4" s="55">
        <v>89.43</v>
      </c>
      <c r="X4" s="55">
        <v>129.11000000000001</v>
      </c>
      <c r="Y4" s="55">
        <v>6.83</v>
      </c>
      <c r="Z4" s="55">
        <v>57.43</v>
      </c>
      <c r="AA4" s="55">
        <v>130.28</v>
      </c>
      <c r="AB4" s="55">
        <v>50.5</v>
      </c>
      <c r="AC4" s="55">
        <v>16.36</v>
      </c>
      <c r="AD4" s="55">
        <v>72.540000000000006</v>
      </c>
      <c r="AE4" s="55">
        <v>111.93</v>
      </c>
      <c r="AF4" s="55">
        <v>338.1</v>
      </c>
      <c r="AG4" s="62">
        <f>SUM(W4:AF4)</f>
        <v>1002.5100000000001</v>
      </c>
      <c r="AH4" s="63">
        <f t="shared" ref="AH4:AH12" si="0">AG4/AG$13*100</f>
        <v>44.046528487165126</v>
      </c>
      <c r="AI4" s="47">
        <f>SUM(W4:AB4)</f>
        <v>463.58000000000004</v>
      </c>
      <c r="AJ4" s="47">
        <f>AI4/1240.34*100</f>
        <v>37.375235822435791</v>
      </c>
      <c r="AK4" s="48">
        <f>SUM(AC4:AE4)</f>
        <v>200.83</v>
      </c>
      <c r="AL4" s="48">
        <f t="shared" ref="AL4:AL12" si="1">AK4/557.485*100</f>
        <v>36.024287648995042</v>
      </c>
      <c r="AM4" s="48">
        <f>AF4</f>
        <v>338.1</v>
      </c>
      <c r="AN4" s="58">
        <f>AF4/AF13*100</f>
        <v>70.702634880803004</v>
      </c>
      <c r="AO4" s="43"/>
    </row>
    <row r="5" spans="1:42" ht="15.75" x14ac:dyDescent="0.25">
      <c r="B5" s="24"/>
      <c r="C5" s="33">
        <f>SUM(C2:C4)</f>
        <v>242.521965153292</v>
      </c>
      <c r="D5" s="34">
        <f>SUM(D2:D4)</f>
        <v>501.45000000000005</v>
      </c>
      <c r="E5" s="33">
        <f>C5/SUM(D2:D4)*100</f>
        <v>48.364137033261933</v>
      </c>
      <c r="H5" s="11" t="s">
        <v>12</v>
      </c>
      <c r="I5" s="9">
        <v>46.77</v>
      </c>
      <c r="J5" s="9">
        <v>90.88</v>
      </c>
      <c r="K5" s="9">
        <v>110.3</v>
      </c>
      <c r="L5" s="36">
        <f t="shared" ref="L5:L11" si="2">SUM(I5:K5)</f>
        <v>247.95</v>
      </c>
      <c r="M5" s="38">
        <f>L5/L10*100</f>
        <v>49.446604845946752</v>
      </c>
      <c r="N5" s="40"/>
      <c r="O5" s="41"/>
      <c r="P5" s="41"/>
      <c r="V5" s="51" t="s">
        <v>5</v>
      </c>
      <c r="W5" s="55">
        <v>0.5</v>
      </c>
      <c r="X5" s="55">
        <v>62.2</v>
      </c>
      <c r="Y5" s="55">
        <v>10.14</v>
      </c>
      <c r="Z5" s="55">
        <v>0</v>
      </c>
      <c r="AA5" s="55">
        <v>38.29</v>
      </c>
      <c r="AB5" s="55">
        <v>21.02</v>
      </c>
      <c r="AC5" s="55"/>
      <c r="AD5" s="55"/>
      <c r="AE5" s="55"/>
      <c r="AF5" s="55"/>
      <c r="AG5" s="45">
        <f>SUM(W5:AF5)</f>
        <v>132.15</v>
      </c>
      <c r="AH5">
        <f t="shared" si="0"/>
        <v>5.806175239727156</v>
      </c>
      <c r="AI5" s="47">
        <f>SUM(W5:AB5)</f>
        <v>132.15</v>
      </c>
      <c r="AJ5" s="47">
        <f t="shared" ref="AJ5:AJ6" si="3">AI5/1240.34*100</f>
        <v>10.654336714126773</v>
      </c>
      <c r="AK5" s="48"/>
      <c r="AL5" s="48"/>
      <c r="AM5" s="48"/>
      <c r="AN5" s="58"/>
      <c r="AO5" s="43"/>
    </row>
    <row r="6" spans="1:42" ht="15.75" x14ac:dyDescent="0.25">
      <c r="B6" s="24"/>
      <c r="C6" s="9"/>
      <c r="H6" s="7" t="s">
        <v>13</v>
      </c>
      <c r="I6" s="9">
        <v>2</v>
      </c>
      <c r="J6" s="9">
        <v>4.91</v>
      </c>
      <c r="K6" s="9">
        <v>8.92</v>
      </c>
      <c r="L6" s="36">
        <f t="shared" si="2"/>
        <v>15.83</v>
      </c>
      <c r="M6" s="38">
        <f>L6/L10*100</f>
        <v>3.1568451490677036</v>
      </c>
      <c r="N6" s="40"/>
      <c r="O6" s="41"/>
      <c r="P6" s="41"/>
      <c r="V6" s="5" t="s">
        <v>6</v>
      </c>
      <c r="W6" s="55">
        <v>13.33</v>
      </c>
      <c r="X6" s="55">
        <v>55.56</v>
      </c>
      <c r="Y6" s="55">
        <v>69.31</v>
      </c>
      <c r="Z6" s="55">
        <v>56.12</v>
      </c>
      <c r="AA6" s="55">
        <v>118.39</v>
      </c>
      <c r="AB6" s="55">
        <v>0</v>
      </c>
      <c r="AC6" s="55"/>
      <c r="AD6" s="55"/>
      <c r="AE6" s="55"/>
      <c r="AF6" s="55"/>
      <c r="AG6" s="45">
        <f>SUM(W6:AF6)</f>
        <v>312.70999999999998</v>
      </c>
      <c r="AH6">
        <f t="shared" si="0"/>
        <v>13.739304269504945</v>
      </c>
      <c r="AI6" s="47">
        <f>SUM(W6:AB6)</f>
        <v>312.70999999999998</v>
      </c>
      <c r="AJ6" s="47">
        <f t="shared" si="3"/>
        <v>25.211635519293097</v>
      </c>
      <c r="AK6" s="53"/>
      <c r="AL6" s="53"/>
      <c r="AM6" s="48"/>
      <c r="AN6" s="58"/>
      <c r="AO6" s="43"/>
    </row>
    <row r="7" spans="1:42" ht="15.75" x14ac:dyDescent="0.25">
      <c r="H7" s="7" t="s">
        <v>11</v>
      </c>
      <c r="I7" s="9">
        <v>16.37</v>
      </c>
      <c r="J7" s="9">
        <v>55.27</v>
      </c>
      <c r="K7" s="9">
        <v>111.92</v>
      </c>
      <c r="L7" s="36">
        <f t="shared" si="2"/>
        <v>183.56</v>
      </c>
      <c r="M7" s="38">
        <f>L7/L10*100</f>
        <v>36.605843055140099</v>
      </c>
      <c r="N7" s="40"/>
      <c r="O7" s="41"/>
      <c r="P7" s="41"/>
      <c r="V7" s="60" t="s">
        <v>13</v>
      </c>
      <c r="W7" s="56"/>
      <c r="X7" s="56"/>
      <c r="Y7" s="56"/>
      <c r="Z7" s="56"/>
      <c r="AA7" s="56"/>
      <c r="AB7" s="56"/>
      <c r="AC7" s="56">
        <v>2</v>
      </c>
      <c r="AD7" s="56">
        <v>6.5</v>
      </c>
      <c r="AE7" s="55">
        <v>8.9600000000000009</v>
      </c>
      <c r="AF7" s="55"/>
      <c r="AG7" s="64">
        <f>SUM(AC7:AF9)</f>
        <v>414.27</v>
      </c>
      <c r="AH7" s="65">
        <f t="shared" si="0"/>
        <v>18.201469667512438</v>
      </c>
      <c r="AI7" s="47"/>
      <c r="AJ7" s="47"/>
      <c r="AK7" s="48">
        <f>SUM(AC7:AE7)</f>
        <v>17.46</v>
      </c>
      <c r="AL7" s="48">
        <f>AK7/557.485*100</f>
        <v>3.1319228320044488</v>
      </c>
      <c r="AM7" s="48"/>
      <c r="AN7" s="58"/>
      <c r="AO7" s="43"/>
    </row>
    <row r="8" spans="1:42" ht="15.75" x14ac:dyDescent="0.25">
      <c r="A8" t="s">
        <v>35</v>
      </c>
      <c r="B8" s="24">
        <v>390517533.49000001</v>
      </c>
      <c r="C8">
        <f t="shared" ref="C8" si="4">B8/4.7752/1000000</f>
        <v>81.78035129209249</v>
      </c>
      <c r="H8" s="7" t="s">
        <v>19</v>
      </c>
      <c r="I8" s="9">
        <f>SUM(I4:I7)</f>
        <v>76.48</v>
      </c>
      <c r="J8" s="9">
        <f>SUM(J4:J7)</f>
        <v>178.37</v>
      </c>
      <c r="K8" s="9">
        <f>SUM(K4:K7)</f>
        <v>244.96999999999997</v>
      </c>
      <c r="L8" s="36">
        <f t="shared" si="2"/>
        <v>499.82</v>
      </c>
      <c r="M8" s="38"/>
      <c r="N8" s="40"/>
      <c r="O8" s="41"/>
      <c r="P8" s="41"/>
      <c r="V8" s="60" t="s">
        <v>48</v>
      </c>
      <c r="W8" s="56"/>
      <c r="X8" s="56"/>
      <c r="Y8" s="56"/>
      <c r="Z8" s="56"/>
      <c r="AA8" s="56"/>
      <c r="AB8" s="56"/>
      <c r="AC8" s="56">
        <v>46.7</v>
      </c>
      <c r="AD8" s="56">
        <v>119.3</v>
      </c>
      <c r="AE8" s="55">
        <v>110.31</v>
      </c>
      <c r="AF8" s="55"/>
      <c r="AG8" s="45"/>
      <c r="AH8" s="65"/>
      <c r="AI8" s="47"/>
      <c r="AJ8" s="47"/>
      <c r="AK8" s="48">
        <f>SUM(AC8:AE8)</f>
        <v>276.31</v>
      </c>
      <c r="AL8" s="48">
        <f>AK8/557.485*100</f>
        <v>49.563665390100184</v>
      </c>
      <c r="AM8" s="48"/>
      <c r="AN8" s="58"/>
      <c r="AO8" s="43"/>
    </row>
    <row r="9" spans="1:42" ht="15.75" x14ac:dyDescent="0.25">
      <c r="H9" s="12" t="s">
        <v>20</v>
      </c>
      <c r="I9" s="9">
        <v>0.31</v>
      </c>
      <c r="J9" s="9">
        <v>0.76</v>
      </c>
      <c r="K9" s="9">
        <v>0.56000000000000005</v>
      </c>
      <c r="L9" s="36">
        <f t="shared" si="2"/>
        <v>1.6300000000000001</v>
      </c>
      <c r="M9" s="38">
        <f>L9/L10*100</f>
        <v>0.32505733373217671</v>
      </c>
      <c r="N9" s="40"/>
      <c r="O9" s="41"/>
      <c r="P9" s="41"/>
      <c r="V9" s="60" t="s">
        <v>57</v>
      </c>
      <c r="W9" s="55"/>
      <c r="X9" s="55"/>
      <c r="Y9" s="55"/>
      <c r="Z9" s="55"/>
      <c r="AA9" s="55"/>
      <c r="AB9" s="55"/>
      <c r="AC9" s="55"/>
      <c r="AD9" s="55"/>
      <c r="AE9" s="55"/>
      <c r="AF9" s="55">
        <v>120.5</v>
      </c>
      <c r="AG9" s="45"/>
      <c r="AH9" s="65"/>
      <c r="AI9" s="47"/>
      <c r="AJ9" s="47"/>
      <c r="AK9" s="48"/>
      <c r="AL9" s="48"/>
      <c r="AM9" s="48">
        <f t="shared" ref="AM9:AM14" si="5">AF9</f>
        <v>120.5</v>
      </c>
      <c r="AN9" s="58">
        <f>AF9/AF13*100</f>
        <v>25.198661647846087</v>
      </c>
      <c r="AO9" s="43"/>
    </row>
    <row r="10" spans="1:42" ht="15.75" x14ac:dyDescent="0.25">
      <c r="H10" s="5" t="s">
        <v>15</v>
      </c>
      <c r="I10" s="9">
        <f>SUM(I8:I9)</f>
        <v>76.790000000000006</v>
      </c>
      <c r="J10" s="9">
        <f>SUM(J8:J9)</f>
        <v>179.13</v>
      </c>
      <c r="K10" s="9">
        <f>SUM(K8:K9)</f>
        <v>245.52999999999997</v>
      </c>
      <c r="L10" s="36">
        <f t="shared" si="2"/>
        <v>501.45</v>
      </c>
      <c r="M10" s="36"/>
      <c r="N10" s="40"/>
      <c r="V10" s="7" t="s">
        <v>58</v>
      </c>
      <c r="W10" s="55"/>
      <c r="X10" s="55"/>
      <c r="Y10" s="55"/>
      <c r="Z10" s="55"/>
      <c r="AA10" s="55"/>
      <c r="AB10" s="55"/>
      <c r="AC10" s="55"/>
      <c r="AD10" s="55"/>
      <c r="AE10" s="55"/>
      <c r="AF10" s="55">
        <v>5.5</v>
      </c>
      <c r="AG10" s="45">
        <f>SUM(W10:AF10)</f>
        <v>5.5</v>
      </c>
      <c r="AH10" s="65">
        <f t="shared" si="0"/>
        <v>0.24164936676881843</v>
      </c>
      <c r="AI10" s="47"/>
      <c r="AJ10" s="47"/>
      <c r="AK10" s="48"/>
      <c r="AL10" s="48"/>
      <c r="AM10" s="48">
        <f t="shared" si="5"/>
        <v>5.5</v>
      </c>
      <c r="AN10" s="58">
        <f>AF10/AF13*100</f>
        <v>1.1501463822668339</v>
      </c>
      <c r="AO10" s="43"/>
    </row>
    <row r="11" spans="1:42" ht="15.75" x14ac:dyDescent="0.25">
      <c r="C11" s="54">
        <f>SUM(C2:C8)</f>
        <v>566.82428159867652</v>
      </c>
      <c r="H11" s="7" t="s">
        <v>16</v>
      </c>
      <c r="I11" s="9">
        <v>169.46</v>
      </c>
      <c r="J11" s="9">
        <v>235.1</v>
      </c>
      <c r="K11" s="9">
        <v>531.37</v>
      </c>
      <c r="L11" s="36">
        <f t="shared" si="2"/>
        <v>935.93000000000006</v>
      </c>
      <c r="M11" s="36"/>
      <c r="N11" s="9"/>
      <c r="V11" s="7" t="s">
        <v>19</v>
      </c>
      <c r="W11" s="55">
        <f t="shared" ref="W11:AE11" si="6">SUM(W3:W8)</f>
        <v>112.03</v>
      </c>
      <c r="X11" s="55">
        <f t="shared" si="6"/>
        <v>287.13</v>
      </c>
      <c r="Y11" s="55">
        <f t="shared" si="6"/>
        <v>273.25</v>
      </c>
      <c r="Z11" s="55">
        <f t="shared" si="6"/>
        <v>186.14000000000001</v>
      </c>
      <c r="AA11" s="55">
        <f t="shared" si="6"/>
        <v>303.01</v>
      </c>
      <c r="AB11" s="55">
        <f t="shared" si="6"/>
        <v>78.53</v>
      </c>
      <c r="AC11" s="55">
        <f t="shared" si="6"/>
        <v>76.39</v>
      </c>
      <c r="AD11" s="55">
        <f t="shared" si="6"/>
        <v>234.19</v>
      </c>
      <c r="AE11" s="55">
        <f t="shared" si="6"/>
        <v>245.03</v>
      </c>
      <c r="AF11" s="55">
        <f>SUM(AF3:AF10)</f>
        <v>477.70000000000005</v>
      </c>
      <c r="AG11" s="45">
        <f>SUM(W11:AF11)</f>
        <v>2273.4</v>
      </c>
      <c r="AI11" s="47">
        <f>SUM(W11:AB11)</f>
        <v>1240.0899999999999</v>
      </c>
      <c r="AJ11" s="47"/>
      <c r="AK11" s="48">
        <f>SUM(AC11:AE11)</f>
        <v>555.61</v>
      </c>
      <c r="AL11" s="48"/>
      <c r="AM11" s="48">
        <f t="shared" si="5"/>
        <v>477.70000000000005</v>
      </c>
      <c r="AN11" s="58"/>
      <c r="AO11" s="43"/>
    </row>
    <row r="12" spans="1:42" x14ac:dyDescent="0.25">
      <c r="V12" s="12" t="s">
        <v>20</v>
      </c>
      <c r="W12" s="55"/>
      <c r="X12" s="55"/>
      <c r="Y12" s="55"/>
      <c r="Z12" s="55"/>
      <c r="AA12" s="55"/>
      <c r="AB12" s="55">
        <v>0.25</v>
      </c>
      <c r="AC12" s="55">
        <v>0.31</v>
      </c>
      <c r="AD12" s="55">
        <v>1</v>
      </c>
      <c r="AE12" s="55">
        <v>0.56499999999999995</v>
      </c>
      <c r="AF12" s="55">
        <v>0.5</v>
      </c>
      <c r="AG12" s="45">
        <f>SUM(W12:AF12)</f>
        <v>2.625</v>
      </c>
      <c r="AH12">
        <f t="shared" si="0"/>
        <v>0.11533265232148153</v>
      </c>
      <c r="AI12" s="47">
        <f>SUM(W12:AB12)</f>
        <v>0.25</v>
      </c>
      <c r="AJ12" s="47">
        <f>AI12/1240.34*100</f>
        <v>2.0155763742199722E-2</v>
      </c>
      <c r="AK12" s="48">
        <f t="shared" ref="AK12:AK14" si="7">SUM(AC12:AE12)</f>
        <v>1.875</v>
      </c>
      <c r="AL12" s="48">
        <f t="shared" si="1"/>
        <v>0.33633191924446398</v>
      </c>
      <c r="AM12" s="48">
        <f t="shared" si="5"/>
        <v>0.5</v>
      </c>
      <c r="AN12" s="58">
        <f>AF12/AF13*100</f>
        <v>0.10455876202425762</v>
      </c>
      <c r="AO12" s="42"/>
      <c r="AP12" s="42"/>
    </row>
    <row r="13" spans="1:42" x14ac:dyDescent="0.25">
      <c r="V13" s="5" t="s">
        <v>15</v>
      </c>
      <c r="W13" s="55">
        <f t="shared" ref="W13:AF13" si="8">SUM(W11:W12)</f>
        <v>112.03</v>
      </c>
      <c r="X13" s="55">
        <f t="shared" si="8"/>
        <v>287.13</v>
      </c>
      <c r="Y13" s="55">
        <f t="shared" si="8"/>
        <v>273.25</v>
      </c>
      <c r="Z13" s="55">
        <f t="shared" si="8"/>
        <v>186.14000000000001</v>
      </c>
      <c r="AA13" s="55">
        <f t="shared" si="8"/>
        <v>303.01</v>
      </c>
      <c r="AB13" s="55">
        <f t="shared" si="8"/>
        <v>78.78</v>
      </c>
      <c r="AC13" s="55">
        <f t="shared" si="8"/>
        <v>76.7</v>
      </c>
      <c r="AD13" s="55">
        <f t="shared" si="8"/>
        <v>235.19</v>
      </c>
      <c r="AE13" s="55">
        <f t="shared" si="8"/>
        <v>245.595</v>
      </c>
      <c r="AF13" s="55">
        <f t="shared" si="8"/>
        <v>478.20000000000005</v>
      </c>
      <c r="AG13" s="45">
        <f>SUM(W13:AF13)</f>
        <v>2276.0250000000001</v>
      </c>
      <c r="AH13" s="55">
        <f>SUM(AH3:AH12)</f>
        <v>100</v>
      </c>
      <c r="AI13" s="47">
        <f>SUM(W13:AB13)</f>
        <v>1240.3399999999999</v>
      </c>
      <c r="AJ13" s="47"/>
      <c r="AK13" s="48">
        <f t="shared" si="7"/>
        <v>557.48500000000001</v>
      </c>
      <c r="AL13" s="48"/>
      <c r="AM13" s="48">
        <f t="shared" si="5"/>
        <v>478.20000000000005</v>
      </c>
      <c r="AN13" s="58"/>
      <c r="AO13" s="42"/>
    </row>
    <row r="14" spans="1:42" x14ac:dyDescent="0.25">
      <c r="V14" s="7" t="s">
        <v>16</v>
      </c>
      <c r="W14" s="55">
        <v>166.96</v>
      </c>
      <c r="X14" s="55">
        <v>286.55</v>
      </c>
      <c r="Y14" s="55">
        <v>273.2</v>
      </c>
      <c r="Z14" s="55">
        <v>409.07</v>
      </c>
      <c r="AA14" s="55">
        <v>239.3</v>
      </c>
      <c r="AB14" s="55">
        <v>98.38</v>
      </c>
      <c r="AC14" s="55">
        <v>169.46</v>
      </c>
      <c r="AD14" s="55">
        <v>235.1</v>
      </c>
      <c r="AE14" s="55">
        <v>395.5</v>
      </c>
      <c r="AF14" s="55">
        <v>273.39999999999998</v>
      </c>
      <c r="AG14" s="45">
        <f>SUM(W14:AF14)</f>
        <v>2546.92</v>
      </c>
      <c r="AI14" s="47">
        <f>SUM(W14:AB14)</f>
        <v>1473.46</v>
      </c>
      <c r="AJ14" s="47"/>
      <c r="AK14" s="48">
        <f t="shared" si="7"/>
        <v>800.06</v>
      </c>
      <c r="AL14" s="53"/>
      <c r="AM14" s="48">
        <f t="shared" si="5"/>
        <v>273.39999999999998</v>
      </c>
      <c r="AN14" s="59"/>
    </row>
    <row r="15" spans="1:42" x14ac:dyDescent="0.25">
      <c r="V15" s="5" t="s">
        <v>64</v>
      </c>
      <c r="W15" s="55">
        <v>0</v>
      </c>
      <c r="X15" s="55">
        <v>0</v>
      </c>
      <c r="Y15" s="55">
        <v>0</v>
      </c>
      <c r="Z15" s="55">
        <v>0</v>
      </c>
      <c r="AA15" s="55">
        <v>0</v>
      </c>
      <c r="AB15" s="55">
        <v>0</v>
      </c>
      <c r="AC15" s="55">
        <v>0</v>
      </c>
      <c r="AD15" s="55">
        <v>0</v>
      </c>
      <c r="AE15" s="55">
        <v>0</v>
      </c>
      <c r="AF15" s="55">
        <v>0</v>
      </c>
      <c r="AG15" s="55"/>
      <c r="AM15" s="48"/>
      <c r="AN15" s="59"/>
    </row>
    <row r="16" spans="1:42" x14ac:dyDescent="0.25">
      <c r="AN16" s="59"/>
    </row>
    <row r="17" spans="8:41" x14ac:dyDescent="0.25">
      <c r="AN17" s="59"/>
    </row>
    <row r="18" spans="8:41" x14ac:dyDescent="0.25">
      <c r="AN18" s="59"/>
    </row>
    <row r="19" spans="8:41" x14ac:dyDescent="0.25">
      <c r="AN19" s="59"/>
    </row>
    <row r="20" spans="8:41" x14ac:dyDescent="0.25">
      <c r="I20" s="39">
        <v>2011</v>
      </c>
      <c r="J20" s="39">
        <v>2012</v>
      </c>
      <c r="K20" s="39">
        <v>2013</v>
      </c>
      <c r="L20" s="39">
        <v>2014</v>
      </c>
      <c r="M20" s="39">
        <v>2015</v>
      </c>
      <c r="N20" s="39">
        <v>2016</v>
      </c>
      <c r="O20" s="39">
        <v>2017</v>
      </c>
      <c r="P20" s="39">
        <v>2018</v>
      </c>
      <c r="Q20" s="39">
        <v>2019</v>
      </c>
      <c r="R20" s="39">
        <v>2019</v>
      </c>
      <c r="S20" s="39">
        <v>2020</v>
      </c>
      <c r="T20" s="39" t="s">
        <v>51</v>
      </c>
      <c r="AN20" s="59"/>
    </row>
    <row r="21" spans="8:41" x14ac:dyDescent="0.25">
      <c r="H21" t="s">
        <v>56</v>
      </c>
      <c r="I21" s="10"/>
      <c r="J21" s="10"/>
      <c r="K21" s="10"/>
      <c r="L21" s="10"/>
      <c r="M21" s="10"/>
      <c r="N21" s="10"/>
      <c r="O21" s="10">
        <v>46.77</v>
      </c>
      <c r="P21" s="10">
        <v>89.75</v>
      </c>
      <c r="Q21" s="10">
        <v>110.3</v>
      </c>
      <c r="R21" s="10">
        <v>110.3</v>
      </c>
      <c r="S21" s="10">
        <v>120.5</v>
      </c>
      <c r="T21" s="10">
        <f t="shared" ref="T21:T22" si="9">SUM(I21:S21)</f>
        <v>477.62</v>
      </c>
      <c r="AN21" s="59"/>
    </row>
    <row r="22" spans="8:41" x14ac:dyDescent="0.25">
      <c r="H22" t="s">
        <v>53</v>
      </c>
      <c r="I22" s="10"/>
      <c r="J22" s="10"/>
      <c r="K22" s="10"/>
      <c r="L22" s="10"/>
      <c r="M22" s="10"/>
      <c r="N22" s="10"/>
      <c r="O22" s="10">
        <v>45.39</v>
      </c>
      <c r="P22" s="10">
        <v>86.831965153292018</v>
      </c>
      <c r="Q22" s="10">
        <v>110.3</v>
      </c>
      <c r="R22" s="10">
        <v>110.3</v>
      </c>
      <c r="S22" s="10">
        <v>110.5</v>
      </c>
      <c r="T22" s="10">
        <f t="shared" si="9"/>
        <v>463.32196515329201</v>
      </c>
      <c r="AF22" s="53"/>
      <c r="AG22" s="53"/>
      <c r="AJ22" s="49"/>
      <c r="AK22" s="61">
        <f>SUM(AC7:AF10)</f>
        <v>419.77</v>
      </c>
      <c r="AL22" s="53"/>
      <c r="AM22" s="53"/>
      <c r="AN22" s="58"/>
      <c r="AO22" s="54">
        <f>AN9+AN4</f>
        <v>95.901296528649084</v>
      </c>
    </row>
    <row r="23" spans="8:41" x14ac:dyDescent="0.25">
      <c r="H23" t="s">
        <v>54</v>
      </c>
      <c r="I23" s="9">
        <v>167</v>
      </c>
      <c r="J23" s="9">
        <v>286.60000000000002</v>
      </c>
      <c r="K23" s="9">
        <v>273.2</v>
      </c>
      <c r="L23" s="9">
        <v>409.1</v>
      </c>
      <c r="M23" s="9">
        <v>239.3</v>
      </c>
      <c r="N23" s="9">
        <v>98.4</v>
      </c>
      <c r="O23" s="10">
        <v>169.5</v>
      </c>
      <c r="P23" s="10">
        <v>235.1</v>
      </c>
      <c r="Q23" s="10">
        <v>395.5</v>
      </c>
      <c r="R23" s="10">
        <f>SUM(O24:Q24)</f>
        <v>501.36</v>
      </c>
      <c r="S23" s="10">
        <v>273.39999999999998</v>
      </c>
      <c r="T23" s="10">
        <f>SUM(I23:S23)</f>
        <v>3048.46</v>
      </c>
      <c r="AK23" s="53"/>
    </row>
    <row r="24" spans="8:41" x14ac:dyDescent="0.25">
      <c r="H24" t="s">
        <v>55</v>
      </c>
      <c r="I24" s="10">
        <v>112</v>
      </c>
      <c r="J24" s="10">
        <v>287.10000000000002</v>
      </c>
      <c r="K24" s="10">
        <v>273.3</v>
      </c>
      <c r="L24" s="10">
        <v>186.1</v>
      </c>
      <c r="M24" s="10">
        <v>303</v>
      </c>
      <c r="N24" s="10">
        <v>78.8</v>
      </c>
      <c r="O24" s="10">
        <v>76.7</v>
      </c>
      <c r="P24" s="10">
        <v>179.13</v>
      </c>
      <c r="Q24" s="10">
        <v>245.53</v>
      </c>
      <c r="R24" s="10"/>
      <c r="S24" s="10">
        <v>478.2</v>
      </c>
      <c r="T24" s="10">
        <f>SUM(I24:S24)</f>
        <v>2219.86</v>
      </c>
      <c r="AC24" s="50"/>
      <c r="AD24" s="50"/>
      <c r="AE24" s="50"/>
      <c r="AI24" s="45"/>
    </row>
    <row r="25" spans="8:41" x14ac:dyDescent="0.25">
      <c r="AI25" s="49"/>
    </row>
    <row r="26" spans="8:41" x14ac:dyDescent="0.25">
      <c r="AI26" s="49"/>
    </row>
    <row r="31" spans="8:41" x14ac:dyDescent="0.25">
      <c r="I31" s="54"/>
      <c r="L31" t="e">
        <f>T22/I31*100</f>
        <v>#DIV/0!</v>
      </c>
      <c r="AJ31" s="49"/>
    </row>
    <row r="71" spans="26:31" x14ac:dyDescent="0.25">
      <c r="Z71"/>
      <c r="AA71" s="24"/>
      <c r="AE71" s="24"/>
    </row>
  </sheetData>
  <mergeCells count="3">
    <mergeCell ref="I3:K3"/>
    <mergeCell ref="H1:K1"/>
    <mergeCell ref="W2:AF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ABFA</vt:lpstr>
      <vt:lpstr>ABFA %</vt:lpstr>
      <vt:lpstr>ABFA TABLE</vt:lpstr>
      <vt:lpstr>FREE SHS POLICY COSTS</vt:lpstr>
      <vt:lpstr>'ABFA TABLE'!_Hlk36634468</vt:lpstr>
      <vt:lpstr>'ABFA TABLE'!_Hlk37323418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Ogbe</dc:creator>
  <cp:lastModifiedBy>Michael Ogbe</cp:lastModifiedBy>
  <dcterms:created xsi:type="dcterms:W3CDTF">2019-05-09T09:31:37Z</dcterms:created>
  <dcterms:modified xsi:type="dcterms:W3CDTF">2022-01-25T11:43:55Z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59ca3731a74f4697b8d2fb73d41fffcb</vt:lpwstr>
  </property>
</Properties>
</file>